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75" windowWidth="28515" windowHeight="12600"/>
  </bookViews>
  <sheets>
    <sheet name="Feuil1" sheetId="1" r:id="rId1"/>
    <sheet name="Feuil2" sheetId="2" r:id="rId2"/>
    <sheet name="Feuil3" sheetId="3" r:id="rId3"/>
  </sheets>
  <calcPr calcId="125725"/>
</workbook>
</file>

<file path=xl/calcChain.xml><?xml version="1.0" encoding="utf-8"?>
<calcChain xmlns="http://schemas.openxmlformats.org/spreadsheetml/2006/main">
  <c r="R6" i="1"/>
  <c r="X6"/>
  <c r="AB6"/>
  <c r="AF6"/>
  <c r="BA6"/>
  <c r="BD6"/>
  <c r="BV6"/>
  <c r="F7"/>
  <c r="J7"/>
  <c r="L7"/>
  <c r="R7"/>
  <c r="T7"/>
  <c r="X7"/>
  <c r="AB7"/>
  <c r="AP7"/>
  <c r="AS7"/>
  <c r="AU7"/>
  <c r="BD7"/>
  <c r="BH7"/>
  <c r="BP7"/>
  <c r="BR7"/>
  <c r="BX7"/>
  <c r="BZ7"/>
  <c r="J8"/>
  <c r="L8"/>
  <c r="N8"/>
  <c r="P8"/>
  <c r="R8"/>
  <c r="T8"/>
  <c r="X8"/>
  <c r="Z8"/>
  <c r="AD8"/>
  <c r="BA8"/>
  <c r="BD8"/>
  <c r="BJ8"/>
  <c r="BV8"/>
  <c r="BX8"/>
  <c r="F9"/>
  <c r="L9"/>
  <c r="N9"/>
  <c r="P9"/>
  <c r="R9"/>
  <c r="T9"/>
  <c r="X9"/>
  <c r="BA9"/>
  <c r="BD9"/>
  <c r="BF9"/>
  <c r="BH9"/>
  <c r="BN9"/>
  <c r="BP9"/>
  <c r="BT9"/>
  <c r="BV9"/>
  <c r="BX9"/>
  <c r="T10"/>
  <c r="Z10"/>
  <c r="AD10"/>
  <c r="BA10"/>
  <c r="H11"/>
  <c r="T11"/>
  <c r="X11"/>
  <c r="AF11"/>
  <c r="AS11"/>
  <c r="BA11"/>
  <c r="BP11"/>
  <c r="BV11"/>
  <c r="BX11"/>
  <c r="F12"/>
  <c r="J12"/>
  <c r="L12"/>
  <c r="N12"/>
  <c r="P12"/>
  <c r="R12"/>
  <c r="T12"/>
  <c r="X12"/>
  <c r="AB12"/>
  <c r="AF12"/>
  <c r="AS12"/>
  <c r="AU12"/>
  <c r="BA12"/>
  <c r="BD12"/>
  <c r="BH12"/>
  <c r="BL12"/>
  <c r="BN12"/>
  <c r="BP12"/>
  <c r="BR12"/>
  <c r="BV12"/>
  <c r="BX12"/>
  <c r="BZ12"/>
  <c r="J13"/>
  <c r="N13"/>
  <c r="P13"/>
  <c r="R13"/>
  <c r="X13"/>
  <c r="Z13"/>
  <c r="AU13"/>
  <c r="AY13"/>
  <c r="BA13"/>
  <c r="BH13"/>
  <c r="BL13"/>
  <c r="BN13"/>
  <c r="BP13"/>
  <c r="BR13"/>
  <c r="BT13"/>
  <c r="BV13"/>
  <c r="BX13"/>
  <c r="BZ13"/>
  <c r="X14"/>
  <c r="AB14"/>
  <c r="AS14"/>
  <c r="BA14"/>
  <c r="BL14"/>
  <c r="F15"/>
  <c r="J15"/>
  <c r="L15"/>
  <c r="N15"/>
  <c r="P15"/>
  <c r="R15"/>
  <c r="T15"/>
  <c r="X15"/>
  <c r="AB15"/>
  <c r="AF15"/>
  <c r="AS15"/>
  <c r="AU15"/>
  <c r="BA15"/>
  <c r="BD15"/>
  <c r="BL15"/>
  <c r="BN15"/>
  <c r="BP15"/>
  <c r="BR15"/>
  <c r="BT15"/>
  <c r="BV15"/>
  <c r="BX15"/>
  <c r="BZ15"/>
  <c r="J16"/>
  <c r="R16"/>
  <c r="X16"/>
  <c r="BA16"/>
  <c r="BV16"/>
  <c r="BX16"/>
  <c r="BZ16"/>
  <c r="H17"/>
  <c r="P17"/>
  <c r="AH17"/>
  <c r="BV17"/>
  <c r="P18"/>
  <c r="T18"/>
  <c r="X18"/>
  <c r="BA18"/>
  <c r="F19"/>
  <c r="L19"/>
  <c r="P19"/>
  <c r="R19"/>
  <c r="T19"/>
  <c r="X19"/>
  <c r="AB19"/>
  <c r="AD19"/>
  <c r="AF19"/>
  <c r="AS19"/>
  <c r="AU19"/>
  <c r="AY19"/>
  <c r="BA19"/>
  <c r="BD19"/>
  <c r="BJ19"/>
  <c r="F20"/>
  <c r="X20"/>
  <c r="BA20"/>
  <c r="BL20"/>
  <c r="BN20"/>
  <c r="BR20"/>
  <c r="BZ20"/>
  <c r="F21"/>
  <c r="T21"/>
  <c r="V21"/>
  <c r="X21"/>
  <c r="AD21"/>
  <c r="AS21"/>
  <c r="AU21"/>
  <c r="AY21"/>
  <c r="BF21"/>
  <c r="BJ21"/>
  <c r="BL21"/>
  <c r="BZ21"/>
  <c r="J22"/>
  <c r="P22"/>
  <c r="X22"/>
  <c r="AB22"/>
  <c r="AD22"/>
  <c r="AF22"/>
  <c r="AH22"/>
  <c r="AY22"/>
  <c r="BA22"/>
  <c r="BF22"/>
  <c r="BJ22"/>
  <c r="BL22"/>
  <c r="BV22"/>
  <c r="BX22"/>
  <c r="BZ22"/>
  <c r="Z23"/>
  <c r="BA23"/>
  <c r="BJ23"/>
  <c r="BL23"/>
  <c r="BV23"/>
  <c r="X24"/>
  <c r="AF24"/>
  <c r="BN24"/>
  <c r="BP24"/>
  <c r="BX24"/>
  <c r="J25"/>
  <c r="L25"/>
  <c r="P25"/>
  <c r="T25"/>
  <c r="AF25"/>
  <c r="AH25"/>
  <c r="AP25"/>
  <c r="AU25"/>
  <c r="AY25"/>
  <c r="BD25"/>
  <c r="F26"/>
  <c r="L26"/>
  <c r="P26"/>
  <c r="R26"/>
  <c r="X26"/>
  <c r="AB26"/>
  <c r="AY26"/>
  <c r="BA26"/>
  <c r="BF26"/>
  <c r="BH26"/>
  <c r="BJ26"/>
  <c r="BL26"/>
  <c r="BN26"/>
  <c r="BV26"/>
  <c r="BX26"/>
  <c r="F27"/>
  <c r="P27"/>
  <c r="X27"/>
  <c r="AB27"/>
  <c r="AS27"/>
  <c r="BA27"/>
  <c r="BJ27"/>
  <c r="BT27"/>
  <c r="BV27"/>
  <c r="F28"/>
  <c r="J28"/>
  <c r="N28"/>
  <c r="P28"/>
  <c r="T28"/>
  <c r="X28"/>
  <c r="AB28"/>
  <c r="AF28"/>
  <c r="AH28"/>
  <c r="AP28"/>
  <c r="AS28"/>
  <c r="AU28"/>
  <c r="BA28"/>
  <c r="BH28"/>
  <c r="BN28"/>
  <c r="BV28"/>
  <c r="BX28"/>
  <c r="T29"/>
  <c r="X29"/>
  <c r="AB29"/>
  <c r="AS29"/>
  <c r="AU29"/>
  <c r="AY29"/>
  <c r="BA29"/>
  <c r="BD29"/>
  <c r="BL29"/>
  <c r="BP29"/>
  <c r="T30"/>
  <c r="X30"/>
  <c r="AB30"/>
  <c r="AP30"/>
  <c r="AY30"/>
  <c r="BA30"/>
  <c r="BF30"/>
  <c r="BH30"/>
  <c r="BJ30"/>
  <c r="BL30"/>
  <c r="BN30"/>
  <c r="BP30"/>
  <c r="BV30"/>
  <c r="BZ30"/>
  <c r="T31"/>
  <c r="BJ31"/>
  <c r="BL31"/>
  <c r="BV31"/>
  <c r="F32"/>
  <c r="H32"/>
  <c r="P32"/>
  <c r="BT32"/>
  <c r="BV32"/>
  <c r="BX32"/>
  <c r="F33"/>
  <c r="L33"/>
  <c r="X33"/>
  <c r="Z33"/>
  <c r="AY33"/>
  <c r="BL33"/>
  <c r="BN33"/>
  <c r="BZ33"/>
  <c r="J34"/>
  <c r="L34"/>
  <c r="N34"/>
  <c r="P34"/>
  <c r="X34"/>
  <c r="AH34"/>
  <c r="BL34"/>
  <c r="F35"/>
  <c r="J35"/>
  <c r="L35"/>
  <c r="Z35"/>
  <c r="AH35"/>
  <c r="BA35"/>
  <c r="BN35"/>
  <c r="F36"/>
  <c r="L36"/>
  <c r="N36"/>
  <c r="T36"/>
  <c r="Z36"/>
  <c r="AS36"/>
  <c r="AU36"/>
  <c r="BA36"/>
  <c r="F37"/>
  <c r="J37"/>
  <c r="L37"/>
  <c r="P37"/>
  <c r="R37"/>
  <c r="T37"/>
  <c r="X37"/>
  <c r="BD37"/>
  <c r="BH37"/>
  <c r="BL37"/>
  <c r="BN37"/>
  <c r="BP37"/>
  <c r="BR37"/>
  <c r="BT37"/>
  <c r="BX37"/>
  <c r="BZ37"/>
  <c r="F38"/>
  <c r="J38"/>
  <c r="N38"/>
  <c r="P38"/>
  <c r="T38"/>
  <c r="X38"/>
  <c r="AB38"/>
  <c r="AH38"/>
  <c r="AP38"/>
  <c r="AS38"/>
  <c r="AU38"/>
  <c r="BA38"/>
  <c r="BD38"/>
  <c r="BH38"/>
  <c r="BL38"/>
  <c r="BN38"/>
  <c r="BT38"/>
  <c r="BV38"/>
  <c r="BX38"/>
  <c r="T39"/>
  <c r="X39"/>
  <c r="BL39"/>
  <c r="BN39"/>
  <c r="BP39"/>
  <c r="F40"/>
  <c r="J40"/>
  <c r="L40"/>
  <c r="N40"/>
  <c r="P40"/>
  <c r="R40"/>
  <c r="T40"/>
  <c r="AP40"/>
  <c r="AS40"/>
  <c r="AY40"/>
  <c r="BA40"/>
  <c r="BH40"/>
  <c r="BN40"/>
  <c r="BP40"/>
  <c r="BV40"/>
  <c r="BX40"/>
  <c r="BZ40"/>
  <c r="V41"/>
  <c r="AP41"/>
  <c r="AS41"/>
  <c r="BF41"/>
  <c r="BJ41"/>
  <c r="BN41"/>
  <c r="BR41"/>
  <c r="BZ41"/>
  <c r="F42"/>
  <c r="N42"/>
  <c r="P42"/>
  <c r="R42"/>
  <c r="X42"/>
  <c r="AH42"/>
  <c r="AP42"/>
  <c r="AU42"/>
  <c r="AY42"/>
  <c r="BA42"/>
  <c r="BJ42"/>
  <c r="BL42"/>
  <c r="BN42"/>
  <c r="BP42"/>
  <c r="BV42"/>
  <c r="BZ42"/>
  <c r="F43"/>
  <c r="N43"/>
  <c r="P43"/>
  <c r="X43"/>
  <c r="AF43"/>
  <c r="AP43"/>
  <c r="AU43"/>
  <c r="AY43"/>
  <c r="BJ43"/>
  <c r="BL43"/>
  <c r="BN43"/>
  <c r="BV43"/>
  <c r="F44"/>
  <c r="T44"/>
  <c r="BA44"/>
  <c r="BJ44"/>
  <c r="BL44"/>
  <c r="BP44"/>
  <c r="BV44"/>
  <c r="L45"/>
  <c r="R45"/>
  <c r="X45"/>
  <c r="AU45"/>
  <c r="AY45"/>
  <c r="BJ45"/>
  <c r="BP45"/>
  <c r="BV45"/>
  <c r="T46"/>
  <c r="X46"/>
  <c r="Z46"/>
  <c r="AP46"/>
  <c r="BA46"/>
  <c r="BH46"/>
  <c r="BL46"/>
  <c r="BZ46"/>
  <c r="F47"/>
  <c r="P47"/>
  <c r="T47"/>
  <c r="X47"/>
  <c r="AB47"/>
  <c r="AY47"/>
  <c r="BA47"/>
  <c r="BD47"/>
  <c r="BP47"/>
  <c r="BV47"/>
  <c r="BX47"/>
  <c r="H48"/>
  <c r="X48"/>
  <c r="AB48"/>
  <c r="AP48"/>
  <c r="BF48"/>
  <c r="BJ48"/>
  <c r="N49"/>
  <c r="P49"/>
  <c r="X49"/>
  <c r="BA49"/>
  <c r="BD49"/>
  <c r="F50"/>
  <c r="J50"/>
  <c r="P50"/>
  <c r="T50"/>
  <c r="X50"/>
  <c r="AB50"/>
  <c r="AF50"/>
  <c r="AP50"/>
  <c r="AU50"/>
  <c r="BA50"/>
  <c r="BD50"/>
  <c r="BN50"/>
  <c r="BP50"/>
  <c r="BT50"/>
  <c r="BV50"/>
  <c r="BX50"/>
  <c r="F51"/>
  <c r="J51"/>
  <c r="N51"/>
  <c r="P51"/>
  <c r="R51"/>
  <c r="T51"/>
  <c r="X51"/>
  <c r="AB51"/>
  <c r="AH51"/>
  <c r="AS51"/>
  <c r="AU51"/>
  <c r="BA51"/>
  <c r="BD51"/>
  <c r="BJ51"/>
  <c r="BL51"/>
  <c r="BN51"/>
  <c r="BP51"/>
  <c r="BT51"/>
  <c r="BV51"/>
  <c r="BX51"/>
  <c r="BH52"/>
  <c r="BL52"/>
  <c r="BR52"/>
  <c r="BT52"/>
  <c r="BX52"/>
  <c r="F53"/>
  <c r="X53"/>
  <c r="AB53"/>
  <c r="AS53"/>
  <c r="AU53"/>
  <c r="AY53"/>
  <c r="BL53"/>
  <c r="BP53"/>
  <c r="BT53"/>
  <c r="BV53"/>
  <c r="BX53"/>
  <c r="AS54"/>
  <c r="AU54"/>
  <c r="BL54"/>
  <c r="BT54"/>
  <c r="BV54"/>
  <c r="BX54"/>
  <c r="F55"/>
  <c r="L55"/>
  <c r="R55"/>
  <c r="T55"/>
  <c r="X55"/>
  <c r="Z55"/>
  <c r="BN55"/>
  <c r="BP55"/>
  <c r="BT55"/>
  <c r="BV55"/>
  <c r="BX55"/>
  <c r="F56"/>
  <c r="T56"/>
  <c r="X56"/>
  <c r="AF56"/>
  <c r="F57"/>
  <c r="J57"/>
  <c r="L57"/>
  <c r="R57"/>
  <c r="T57"/>
  <c r="AH57"/>
  <c r="AP57"/>
  <c r="BF57"/>
  <c r="BH57"/>
  <c r="BJ57"/>
  <c r="BN57"/>
  <c r="BP57"/>
  <c r="BV57"/>
  <c r="BX57"/>
  <c r="BZ57"/>
  <c r="T58"/>
  <c r="X58"/>
  <c r="AB58"/>
  <c r="AP58"/>
  <c r="AS58"/>
  <c r="AU58"/>
  <c r="BA58"/>
  <c r="BL58"/>
  <c r="BP58"/>
  <c r="BZ58"/>
  <c r="F59"/>
  <c r="J59"/>
  <c r="L59"/>
  <c r="P59"/>
  <c r="R59"/>
  <c r="T59"/>
  <c r="X59"/>
  <c r="AD59"/>
  <c r="AF59"/>
  <c r="AH59"/>
  <c r="AP59"/>
  <c r="AU59"/>
  <c r="AY59"/>
  <c r="BA59"/>
  <c r="BF59"/>
  <c r="BH59"/>
  <c r="BJ59"/>
  <c r="BN59"/>
  <c r="F60"/>
  <c r="J60"/>
  <c r="L60"/>
  <c r="T60"/>
  <c r="AS60"/>
  <c r="AU60"/>
  <c r="AY60"/>
  <c r="BH60"/>
  <c r="BP60"/>
  <c r="BX60"/>
  <c r="X61"/>
  <c r="AY61"/>
  <c r="BA61"/>
  <c r="BP61"/>
  <c r="BT61"/>
  <c r="BX61"/>
  <c r="P62"/>
  <c r="T62"/>
  <c r="V62"/>
  <c r="X62"/>
  <c r="AB62"/>
  <c r="AP62"/>
  <c r="AY62"/>
  <c r="BA62"/>
  <c r="BF62"/>
  <c r="BX62"/>
  <c r="F63"/>
  <c r="J63"/>
  <c r="L63"/>
  <c r="X63"/>
  <c r="Z63"/>
  <c r="AS63"/>
  <c r="AY63"/>
  <c r="F64"/>
  <c r="L64"/>
  <c r="T64"/>
  <c r="X64"/>
  <c r="AS64"/>
  <c r="AU64"/>
  <c r="BL64"/>
  <c r="BT64"/>
  <c r="F65"/>
  <c r="J65"/>
  <c r="L65"/>
  <c r="V65"/>
  <c r="X65"/>
  <c r="Z65"/>
  <c r="AB65"/>
  <c r="AH65"/>
  <c r="AP65"/>
  <c r="BA65"/>
  <c r="BH65"/>
  <c r="BJ65"/>
  <c r="BL65"/>
  <c r="BP65"/>
  <c r="BX65"/>
  <c r="F66"/>
  <c r="R66"/>
  <c r="T66"/>
  <c r="AB66"/>
  <c r="AH66"/>
  <c r="AP66"/>
  <c r="BF66"/>
  <c r="BJ66"/>
  <c r="BL66"/>
  <c r="BN66"/>
  <c r="BP66"/>
  <c r="BT66"/>
  <c r="BX66"/>
  <c r="X67"/>
  <c r="AS67"/>
  <c r="AU67"/>
  <c r="BA67"/>
  <c r="BD67"/>
  <c r="F68"/>
  <c r="J68"/>
  <c r="L68"/>
  <c r="V68"/>
  <c r="X68"/>
  <c r="Z68"/>
  <c r="AB68"/>
  <c r="AH68"/>
  <c r="AP68"/>
  <c r="BA68"/>
  <c r="BF68"/>
  <c r="BH68"/>
  <c r="BJ68"/>
  <c r="BL68"/>
  <c r="BP68"/>
  <c r="BX68"/>
  <c r="F69"/>
  <c r="L69"/>
  <c r="X69"/>
  <c r="Z69"/>
  <c r="AB69"/>
  <c r="AP69"/>
  <c r="AY69"/>
  <c r="F70"/>
  <c r="J70"/>
  <c r="L70"/>
  <c r="P70"/>
  <c r="R70"/>
  <c r="T70"/>
  <c r="X70"/>
  <c r="AH70"/>
  <c r="AP70"/>
  <c r="AU70"/>
  <c r="AY70"/>
  <c r="BA70"/>
  <c r="BF70"/>
  <c r="BH70"/>
  <c r="BJ70"/>
  <c r="BN70"/>
  <c r="T71"/>
  <c r="X71"/>
  <c r="BA71"/>
  <c r="BL71"/>
  <c r="AS72"/>
  <c r="AU72"/>
  <c r="BJ72"/>
  <c r="BL72"/>
  <c r="BN72"/>
  <c r="BT72"/>
  <c r="BV72"/>
  <c r="BX72"/>
  <c r="F73"/>
  <c r="P73"/>
  <c r="X73"/>
  <c r="AB73"/>
  <c r="AY73"/>
  <c r="BA73"/>
  <c r="T74"/>
  <c r="X74"/>
  <c r="BH74"/>
  <c r="BL74"/>
  <c r="BV74"/>
  <c r="V75"/>
  <c r="BT75"/>
  <c r="BV75"/>
  <c r="BX75"/>
  <c r="X76"/>
  <c r="AU76"/>
  <c r="BT76"/>
  <c r="BX76"/>
  <c r="R77"/>
  <c r="T77"/>
  <c r="X77"/>
  <c r="BN77"/>
  <c r="BT77"/>
  <c r="BV77"/>
  <c r="CB75" s="1"/>
  <c r="CD73" s="1"/>
  <c r="T78"/>
  <c r="X78"/>
  <c r="AB78"/>
  <c r="BA78"/>
  <c r="BV78"/>
  <c r="BX78"/>
  <c r="F79"/>
  <c r="BJ79"/>
  <c r="BL79"/>
  <c r="BN79"/>
  <c r="BX79"/>
  <c r="T80"/>
  <c r="X80"/>
  <c r="BF80"/>
  <c r="BH80"/>
  <c r="BJ80"/>
  <c r="BL80"/>
  <c r="BV80"/>
  <c r="F81"/>
  <c r="T81"/>
  <c r="AS81"/>
  <c r="BT81"/>
  <c r="BV81"/>
  <c r="BX81"/>
  <c r="AH82"/>
  <c r="BA82"/>
  <c r="BV82"/>
  <c r="T83"/>
  <c r="CB81" s="1"/>
  <c r="CD79" s="1"/>
  <c r="X83"/>
  <c r="AP83"/>
  <c r="AS83"/>
  <c r="AU83"/>
  <c r="BL83"/>
  <c r="BP83"/>
  <c r="BX83"/>
  <c r="BZ83"/>
  <c r="P84"/>
  <c r="BL84"/>
  <c r="BN84"/>
  <c r="BP84"/>
  <c r="BT84"/>
  <c r="CB41"/>
  <c r="CD39" s="1"/>
  <c r="CB43"/>
  <c r="CD41" s="1"/>
  <c r="CB45"/>
  <c r="CD43" s="1"/>
  <c r="CB47"/>
  <c r="CD45" s="1"/>
  <c r="CB49"/>
  <c r="CD47" s="1"/>
  <c r="CB51"/>
  <c r="CD49" s="1"/>
  <c r="CB53"/>
  <c r="CD51" s="1"/>
  <c r="CB55"/>
  <c r="CD53" s="1"/>
  <c r="CB57"/>
  <c r="CD55" s="1"/>
  <c r="CB61"/>
  <c r="CD59" s="1"/>
  <c r="CB63"/>
  <c r="CD61" s="1"/>
  <c r="CB79"/>
  <c r="CD77" s="1"/>
  <c r="CB6"/>
  <c r="CB7"/>
  <c r="CB8"/>
  <c r="CD6" s="1"/>
  <c r="CB9"/>
  <c r="CD7" s="1"/>
  <c r="CB10"/>
  <c r="CD8" s="1"/>
  <c r="CB11"/>
  <c r="CD9" s="1"/>
  <c r="CB12"/>
  <c r="CD10" s="1"/>
  <c r="CB13"/>
  <c r="CD11" s="1"/>
  <c r="CB14"/>
  <c r="CB15"/>
  <c r="CD13" s="1"/>
  <c r="CB16"/>
  <c r="CD14" s="1"/>
  <c r="CB17"/>
  <c r="CD15" s="1"/>
  <c r="CB18"/>
  <c r="CD16" s="1"/>
  <c r="CB19"/>
  <c r="CD17" s="1"/>
  <c r="CB20"/>
  <c r="CD18" s="1"/>
  <c r="CB21"/>
  <c r="CD19" s="1"/>
  <c r="CB22"/>
  <c r="CD20" s="1"/>
  <c r="CB23"/>
  <c r="CB24"/>
  <c r="CD22" s="1"/>
  <c r="CB25"/>
  <c r="CB26"/>
  <c r="CB27"/>
  <c r="CD25" s="1"/>
  <c r="CB28"/>
  <c r="CB29"/>
  <c r="CB30"/>
  <c r="CD28" s="1"/>
  <c r="CB31"/>
  <c r="CB32"/>
  <c r="CD30" s="1"/>
  <c r="CB33"/>
  <c r="CD31" s="1"/>
  <c r="CB34"/>
  <c r="CD32" s="1"/>
  <c r="CB35"/>
  <c r="CD33" s="1"/>
  <c r="CB36"/>
  <c r="CD34" s="1"/>
  <c r="CB37"/>
  <c r="CD35" s="1"/>
  <c r="CB38"/>
  <c r="CB39"/>
  <c r="CD37" s="1"/>
  <c r="CB40"/>
  <c r="CD38" s="1"/>
  <c r="CB42"/>
  <c r="CB44"/>
  <c r="CD42" s="1"/>
  <c r="CB46"/>
  <c r="CB48"/>
  <c r="CD46" s="1"/>
  <c r="CB50"/>
  <c r="CB52"/>
  <c r="CB54"/>
  <c r="CD52" s="1"/>
  <c r="CB56"/>
  <c r="CD54" s="1"/>
  <c r="CB58"/>
  <c r="CB59"/>
  <c r="CD57" s="1"/>
  <c r="CB60"/>
  <c r="CD58" s="1"/>
  <c r="CB62"/>
  <c r="CB64"/>
  <c r="CB65"/>
  <c r="CD63" s="1"/>
  <c r="CB66"/>
  <c r="CD64" s="1"/>
  <c r="CB67"/>
  <c r="CD65" s="1"/>
  <c r="CB68"/>
  <c r="CD66" s="1"/>
  <c r="CB69"/>
  <c r="CB70"/>
  <c r="CD68" s="1"/>
  <c r="CB71"/>
  <c r="CD69" s="1"/>
  <c r="CB72"/>
  <c r="CD70" s="1"/>
  <c r="CB73"/>
  <c r="CB74"/>
  <c r="CB76"/>
  <c r="CD74" s="1"/>
  <c r="CB77"/>
  <c r="CD75" s="1"/>
  <c r="CB78"/>
  <c r="CD76" s="1"/>
  <c r="CB80"/>
  <c r="CB82"/>
  <c r="CD80" s="1"/>
  <c r="CB83"/>
  <c r="CB84"/>
  <c r="CD82" s="1"/>
  <c r="CD12"/>
  <c r="CD21"/>
  <c r="CD23"/>
  <c r="CD24"/>
  <c r="CD27"/>
  <c r="CD26"/>
  <c r="CD29"/>
  <c r="CD36"/>
  <c r="CD40"/>
  <c r="CD44"/>
  <c r="CD48"/>
  <c r="CD50"/>
  <c r="CD56"/>
  <c r="CD60"/>
  <c r="CD62"/>
  <c r="CD67"/>
  <c r="CD71"/>
  <c r="CD72"/>
  <c r="CD78"/>
  <c r="CD81"/>
  <c r="CD83"/>
  <c r="A84"/>
  <c r="A83" s="1"/>
  <c r="A82" s="1"/>
  <c r="A81" s="1"/>
  <c r="A80" s="1"/>
  <c r="A79" s="1"/>
  <c r="A78" s="1"/>
  <c r="A77" s="1"/>
  <c r="A76" s="1"/>
  <c r="A75" s="1"/>
  <c r="A74" s="1"/>
  <c r="A73" s="1"/>
  <c r="A72" s="1"/>
  <c r="A71" s="1"/>
  <c r="A70" s="1"/>
  <c r="A69" s="1"/>
  <c r="A68" s="1"/>
  <c r="A67" s="1"/>
  <c r="A66" s="1"/>
  <c r="A65" s="1"/>
  <c r="A64" s="1"/>
  <c r="A63" s="1"/>
  <c r="A62" s="1"/>
  <c r="A61" s="1"/>
  <c r="A60" s="1"/>
  <c r="A59" s="1"/>
  <c r="A58" s="1"/>
  <c r="A57" s="1"/>
  <c r="A56" s="1"/>
  <c r="A55" s="1"/>
  <c r="A54" s="1"/>
  <c r="A53" s="1"/>
  <c r="A52" s="1"/>
  <c r="A51" s="1"/>
  <c r="A50" s="1"/>
  <c r="A49" s="1"/>
  <c r="A48" s="1"/>
  <c r="A47" s="1"/>
  <c r="A46" s="1"/>
  <c r="A45" s="1"/>
  <c r="A44" s="1"/>
  <c r="A43" s="1"/>
  <c r="A42" s="1"/>
  <c r="A41" s="1"/>
  <c r="A40" s="1"/>
  <c r="A39" s="1"/>
  <c r="A38" s="1"/>
  <c r="A37" s="1"/>
  <c r="A36" s="1"/>
  <c r="A35" s="1"/>
  <c r="A34" s="1"/>
  <c r="A33" s="1"/>
  <c r="A32" s="1"/>
  <c r="A31" s="1"/>
  <c r="A30" s="1"/>
  <c r="A29" s="1"/>
  <c r="A28" s="1"/>
  <c r="A27" s="1"/>
  <c r="A26" s="1"/>
  <c r="A25" s="1"/>
  <c r="A24" s="1"/>
  <c r="A23" s="1"/>
  <c r="A22" s="1"/>
  <c r="A21" s="1"/>
  <c r="A20" s="1"/>
  <c r="A19" s="1"/>
  <c r="A18" s="1"/>
  <c r="A17" s="1"/>
  <c r="A16" s="1"/>
  <c r="A15" s="1"/>
  <c r="A14" s="1"/>
  <c r="A13" s="1"/>
  <c r="A12" s="1"/>
  <c r="A11" s="1"/>
  <c r="A10" s="1"/>
  <c r="A9" s="1"/>
  <c r="A8" s="1"/>
  <c r="A7" s="1"/>
  <c r="CD84"/>
</calcChain>
</file>

<file path=xl/sharedStrings.xml><?xml version="1.0" encoding="utf-8"?>
<sst xmlns="http://schemas.openxmlformats.org/spreadsheetml/2006/main" count="463" uniqueCount="126">
  <si>
    <t>nom - prénom</t>
  </si>
  <si>
    <t>cat</t>
  </si>
  <si>
    <t>place</t>
  </si>
  <si>
    <t>points</t>
  </si>
  <si>
    <t>Lieu</t>
  </si>
  <si>
    <t>temps</t>
  </si>
  <si>
    <t>nb</t>
  </si>
  <si>
    <t>moyenne</t>
  </si>
  <si>
    <r>
      <t xml:space="preserve">Cédric </t>
    </r>
    <r>
      <rPr>
        <sz val="8"/>
        <rFont val="Arial"/>
        <family val="2"/>
      </rPr>
      <t>Buchet</t>
    </r>
  </si>
  <si>
    <t>s2</t>
  </si>
  <si>
    <t>x</t>
  </si>
  <si>
    <t>Brux</t>
  </si>
  <si>
    <t>2.38</t>
  </si>
  <si>
    <r>
      <t xml:space="preserve">Emily </t>
    </r>
    <r>
      <rPr>
        <sz val="8"/>
        <rFont val="Arial"/>
        <family val="2"/>
      </rPr>
      <t>Devick</t>
    </r>
  </si>
  <si>
    <r>
      <t>Aurélien</t>
    </r>
    <r>
      <rPr>
        <sz val="8"/>
        <rFont val="Arial"/>
        <family val="2"/>
      </rPr>
      <t xml:space="preserve"> Lauwers</t>
    </r>
  </si>
  <si>
    <t>s1</t>
  </si>
  <si>
    <r>
      <t xml:space="preserve">Vincianne </t>
    </r>
    <r>
      <rPr>
        <sz val="8"/>
        <rFont val="Arial"/>
        <family val="2"/>
      </rPr>
      <t>Lerate</t>
    </r>
  </si>
  <si>
    <r>
      <t xml:space="preserve">Frédéric </t>
    </r>
    <r>
      <rPr>
        <sz val="8"/>
        <rFont val="Arial"/>
        <family val="2"/>
      </rPr>
      <t>Libin</t>
    </r>
  </si>
  <si>
    <t>Irlande</t>
  </si>
  <si>
    <t>3.12</t>
  </si>
  <si>
    <r>
      <t xml:space="preserve">Inge </t>
    </r>
    <r>
      <rPr>
        <sz val="8"/>
        <rFont val="Arial"/>
        <family val="2"/>
      </rPr>
      <t>Van Dyck</t>
    </r>
  </si>
  <si>
    <r>
      <t xml:space="preserve">Michel </t>
    </r>
    <r>
      <rPr>
        <sz val="8"/>
        <rFont val="Arial"/>
        <family val="2"/>
      </rPr>
      <t>Degrève</t>
    </r>
  </si>
  <si>
    <t>v1</t>
  </si>
  <si>
    <r>
      <t xml:space="preserve">Christine </t>
    </r>
    <r>
      <rPr>
        <sz val="8"/>
        <rFont val="Arial"/>
        <family val="2"/>
      </rPr>
      <t>Bonfitto</t>
    </r>
  </si>
  <si>
    <r>
      <t xml:space="preserve">Julien </t>
    </r>
    <r>
      <rPr>
        <sz val="8"/>
        <rFont val="Arial"/>
        <family val="2"/>
      </rPr>
      <t>Thonnart</t>
    </r>
  </si>
  <si>
    <r>
      <t xml:space="preserve">Anne </t>
    </r>
    <r>
      <rPr>
        <sz val="8"/>
        <rFont val="Arial"/>
        <family val="2"/>
      </rPr>
      <t>Gheleyns</t>
    </r>
  </si>
  <si>
    <r>
      <t xml:space="preserve">José </t>
    </r>
    <r>
      <rPr>
        <sz val="8"/>
        <rFont val="Arial"/>
        <family val="2"/>
      </rPr>
      <t>Dierickx</t>
    </r>
  </si>
  <si>
    <t>v2</t>
  </si>
  <si>
    <r>
      <t xml:space="preserve">Régine </t>
    </r>
    <r>
      <rPr>
        <sz val="8"/>
        <rFont val="Arial"/>
        <family val="2"/>
      </rPr>
      <t>Renders</t>
    </r>
  </si>
  <si>
    <r>
      <t xml:space="preserve">Serge </t>
    </r>
    <r>
      <rPr>
        <sz val="8"/>
        <rFont val="Arial"/>
        <family val="2"/>
      </rPr>
      <t>Jacqmin</t>
    </r>
  </si>
  <si>
    <r>
      <t xml:space="preserve">Véronique </t>
    </r>
    <r>
      <rPr>
        <sz val="8"/>
        <rFont val="Arial"/>
        <family val="2"/>
      </rPr>
      <t xml:space="preserve">Demunck </t>
    </r>
  </si>
  <si>
    <r>
      <t xml:space="preserve">Giovanni </t>
    </r>
    <r>
      <rPr>
        <sz val="8"/>
        <rFont val="Arial"/>
        <family val="2"/>
      </rPr>
      <t>Tegas</t>
    </r>
  </si>
  <si>
    <r>
      <t xml:space="preserve">Els </t>
    </r>
    <r>
      <rPr>
        <sz val="8"/>
        <rFont val="Arial"/>
        <family val="2"/>
      </rPr>
      <t>Pierreux</t>
    </r>
  </si>
  <si>
    <r>
      <t xml:space="preserve">Fabrice </t>
    </r>
    <r>
      <rPr>
        <sz val="8"/>
        <rFont val="Arial"/>
        <family val="2"/>
      </rPr>
      <t>Sterckx</t>
    </r>
  </si>
  <si>
    <t>Amsterdam</t>
  </si>
  <si>
    <t>2.49</t>
  </si>
  <si>
    <r>
      <t xml:space="preserve">Elisabeth </t>
    </r>
    <r>
      <rPr>
        <sz val="8"/>
        <rFont val="Arial"/>
        <family val="2"/>
      </rPr>
      <t>Roux</t>
    </r>
  </si>
  <si>
    <t>d</t>
  </si>
  <si>
    <r>
      <t xml:space="preserve">Hilde </t>
    </r>
    <r>
      <rPr>
        <sz val="8"/>
        <rFont val="Arial"/>
        <family val="2"/>
      </rPr>
      <t>Degraeve</t>
    </r>
  </si>
  <si>
    <r>
      <t xml:space="preserve">Denis </t>
    </r>
    <r>
      <rPr>
        <sz val="8"/>
        <rFont val="Arial"/>
        <family val="2"/>
      </rPr>
      <t>Goessens</t>
    </r>
  </si>
  <si>
    <r>
      <t>Myriam</t>
    </r>
    <r>
      <rPr>
        <sz val="8"/>
        <rFont val="Arial"/>
        <family val="2"/>
      </rPr>
      <t xml:space="preserve"> Houa</t>
    </r>
  </si>
  <si>
    <r>
      <t xml:space="preserve">Yves </t>
    </r>
    <r>
      <rPr>
        <sz val="8"/>
        <rFont val="Arial"/>
        <family val="2"/>
      </rPr>
      <t>Jaunard</t>
    </r>
  </si>
  <si>
    <t>magnét</t>
  </si>
  <si>
    <r>
      <t xml:space="preserve">Michelle </t>
    </r>
    <r>
      <rPr>
        <sz val="8"/>
        <rFont val="Arial"/>
        <family val="2"/>
      </rPr>
      <t>Lacroix</t>
    </r>
  </si>
  <si>
    <r>
      <t>Jean-Daniel</t>
    </r>
    <r>
      <rPr>
        <b/>
        <sz val="8"/>
        <rFont val="Arial"/>
        <family val="2"/>
      </rPr>
      <t xml:space="preserve"> </t>
    </r>
    <r>
      <rPr>
        <sz val="8"/>
        <rFont val="Arial"/>
        <family val="2"/>
      </rPr>
      <t>Havaux</t>
    </r>
  </si>
  <si>
    <r>
      <t xml:space="preserve">Christine </t>
    </r>
    <r>
      <rPr>
        <sz val="8"/>
        <rFont val="Arial"/>
        <family val="2"/>
      </rPr>
      <t>Collet</t>
    </r>
  </si>
  <si>
    <r>
      <t xml:space="preserve">Marcel </t>
    </r>
    <r>
      <rPr>
        <sz val="8"/>
        <rFont val="Arial"/>
        <family val="2"/>
      </rPr>
      <t>Cheron</t>
    </r>
  </si>
  <si>
    <t>Yvelines</t>
  </si>
  <si>
    <t>3h22</t>
  </si>
  <si>
    <r>
      <t xml:space="preserve">Agnès </t>
    </r>
    <r>
      <rPr>
        <sz val="8"/>
        <rFont val="Arial"/>
        <family val="2"/>
      </rPr>
      <t>Vets</t>
    </r>
  </si>
  <si>
    <r>
      <t xml:space="preserve">John </t>
    </r>
    <r>
      <rPr>
        <sz val="8"/>
        <rFont val="Arial"/>
        <family val="2"/>
      </rPr>
      <t>Schmidt</t>
    </r>
  </si>
  <si>
    <r>
      <t xml:space="preserve">Brigitte </t>
    </r>
    <r>
      <rPr>
        <sz val="8"/>
        <rFont val="Arial"/>
        <family val="2"/>
      </rPr>
      <t>Ghilain</t>
    </r>
  </si>
  <si>
    <r>
      <t xml:space="preserve">Jean-Marie </t>
    </r>
    <r>
      <rPr>
        <sz val="8"/>
        <rFont val="Arial"/>
        <family val="2"/>
      </rPr>
      <t>De Leener</t>
    </r>
  </si>
  <si>
    <t>Côte</t>
  </si>
  <si>
    <t>2.59</t>
  </si>
  <si>
    <r>
      <t xml:space="preserve">Rosette </t>
    </r>
    <r>
      <rPr>
        <sz val="8"/>
        <rFont val="Arial"/>
        <family val="2"/>
      </rPr>
      <t>Barbier</t>
    </r>
  </si>
  <si>
    <r>
      <t xml:space="preserve">Joël </t>
    </r>
    <r>
      <rPr>
        <sz val="8"/>
        <rFont val="Arial"/>
        <family val="2"/>
      </rPr>
      <t>Poulin</t>
    </r>
  </si>
  <si>
    <r>
      <t xml:space="preserve">Ursula </t>
    </r>
    <r>
      <rPr>
        <sz val="8"/>
        <rFont val="Arial"/>
        <family val="2"/>
      </rPr>
      <t>Cellier</t>
    </r>
  </si>
  <si>
    <r>
      <t xml:space="preserve">Hugues </t>
    </r>
    <r>
      <rPr>
        <sz val="8"/>
        <rFont val="Arial"/>
        <family val="2"/>
      </rPr>
      <t>Raty</t>
    </r>
  </si>
  <si>
    <t>Rome</t>
  </si>
  <si>
    <t>Eindhoven</t>
  </si>
  <si>
    <t>3h21</t>
  </si>
  <si>
    <r>
      <t>Martine</t>
    </r>
    <r>
      <rPr>
        <b/>
        <sz val="8"/>
        <rFont val="Arial"/>
        <family val="2"/>
      </rPr>
      <t xml:space="preserve"> </t>
    </r>
    <r>
      <rPr>
        <sz val="8"/>
        <rFont val="Arial"/>
        <family val="2"/>
      </rPr>
      <t>Baert</t>
    </r>
  </si>
  <si>
    <r>
      <t xml:space="preserve">Jacques </t>
    </r>
    <r>
      <rPr>
        <sz val="8"/>
        <rFont val="Arial"/>
        <family val="2"/>
      </rPr>
      <t>Dubois</t>
    </r>
  </si>
  <si>
    <r>
      <t xml:space="preserve">Gaetane </t>
    </r>
    <r>
      <rPr>
        <sz val="8"/>
        <rFont val="Arial"/>
        <family val="2"/>
      </rPr>
      <t>Delestienne</t>
    </r>
  </si>
  <si>
    <r>
      <t xml:space="preserve">Gilles </t>
    </r>
    <r>
      <rPr>
        <sz val="8"/>
        <rFont val="Arial"/>
        <family val="2"/>
      </rPr>
      <t>Demoortel</t>
    </r>
  </si>
  <si>
    <r>
      <t xml:space="preserve">Jean-Marc </t>
    </r>
    <r>
      <rPr>
        <sz val="8"/>
        <rFont val="Arial"/>
        <family val="2"/>
      </rPr>
      <t>Mélon</t>
    </r>
  </si>
  <si>
    <t>Venise</t>
  </si>
  <si>
    <t>3h51</t>
  </si>
  <si>
    <r>
      <t xml:space="preserve">Philippe </t>
    </r>
    <r>
      <rPr>
        <sz val="8"/>
        <rFont val="Arial"/>
        <family val="2"/>
      </rPr>
      <t>Vandeleene</t>
    </r>
  </si>
  <si>
    <t>3h19</t>
  </si>
  <si>
    <r>
      <t xml:space="preserve">Gaetan </t>
    </r>
    <r>
      <rPr>
        <sz val="8"/>
        <rFont val="Arial"/>
        <family val="2"/>
      </rPr>
      <t>Piette</t>
    </r>
  </si>
  <si>
    <r>
      <t xml:space="preserve">Marc </t>
    </r>
    <r>
      <rPr>
        <sz val="8"/>
        <rFont val="Arial"/>
        <family val="2"/>
      </rPr>
      <t>D'Herde</t>
    </r>
  </si>
  <si>
    <r>
      <t xml:space="preserve">Gaël </t>
    </r>
    <r>
      <rPr>
        <sz val="8"/>
        <rFont val="Arial"/>
        <family val="2"/>
      </rPr>
      <t>Lauwers</t>
    </r>
  </si>
  <si>
    <r>
      <t xml:space="preserve">Christian </t>
    </r>
    <r>
      <rPr>
        <sz val="8"/>
        <rFont val="Arial"/>
        <family val="2"/>
      </rPr>
      <t>Vandecasteele</t>
    </r>
  </si>
  <si>
    <t>3h33</t>
  </si>
  <si>
    <r>
      <t xml:space="preserve">Sébastien </t>
    </r>
    <r>
      <rPr>
        <sz val="8"/>
        <rFont val="Arial"/>
        <family val="2"/>
      </rPr>
      <t>Hingot</t>
    </r>
  </si>
  <si>
    <r>
      <t xml:space="preserve">Joël </t>
    </r>
    <r>
      <rPr>
        <sz val="8"/>
        <rFont val="Arial"/>
        <family val="2"/>
      </rPr>
      <t>Demarets</t>
    </r>
  </si>
  <si>
    <r>
      <t xml:space="preserve">David </t>
    </r>
    <r>
      <rPr>
        <sz val="8"/>
        <rFont val="Arial"/>
        <family val="2"/>
      </rPr>
      <t>Sonck</t>
    </r>
  </si>
  <si>
    <r>
      <t xml:space="preserve">Philippe </t>
    </r>
    <r>
      <rPr>
        <sz val="8"/>
        <rFont val="Arial"/>
        <family val="2"/>
      </rPr>
      <t>Van Diest</t>
    </r>
  </si>
  <si>
    <t>3.51</t>
  </si>
  <si>
    <r>
      <t xml:space="preserve">Renaud </t>
    </r>
    <r>
      <rPr>
        <sz val="8"/>
        <rFont val="Arial"/>
        <family val="2"/>
      </rPr>
      <t>Sonet</t>
    </r>
  </si>
  <si>
    <r>
      <t xml:space="preserve">Michel </t>
    </r>
    <r>
      <rPr>
        <sz val="8"/>
        <rFont val="Arial"/>
        <family val="2"/>
      </rPr>
      <t>Sel</t>
    </r>
  </si>
  <si>
    <t>v3</t>
  </si>
  <si>
    <r>
      <t>Terry</t>
    </r>
    <r>
      <rPr>
        <sz val="8"/>
        <rFont val="Arial"/>
        <family val="2"/>
      </rPr>
      <t xml:space="preserve"> Moro</t>
    </r>
  </si>
  <si>
    <t>3.25</t>
  </si>
  <si>
    <r>
      <t xml:space="preserve">Georges </t>
    </r>
    <r>
      <rPr>
        <sz val="8"/>
        <rFont val="Arial"/>
        <family val="2"/>
      </rPr>
      <t>Nowakowski</t>
    </r>
  </si>
  <si>
    <r>
      <t xml:space="preserve">Luc </t>
    </r>
    <r>
      <rPr>
        <sz val="8"/>
        <rFont val="Arial"/>
        <family val="2"/>
      </rPr>
      <t>Staquet</t>
    </r>
  </si>
  <si>
    <r>
      <t xml:space="preserve">Bernard </t>
    </r>
    <r>
      <rPr>
        <sz val="8"/>
        <rFont val="Arial"/>
        <family val="2"/>
      </rPr>
      <t>Lauwers</t>
    </r>
  </si>
  <si>
    <r>
      <t xml:space="preserve">Pierre </t>
    </r>
    <r>
      <rPr>
        <sz val="8"/>
        <rFont val="Arial"/>
        <family val="2"/>
      </rPr>
      <t>Bouvencourt</t>
    </r>
  </si>
  <si>
    <r>
      <t xml:space="preserve">Alain </t>
    </r>
    <r>
      <rPr>
        <sz val="8"/>
        <rFont val="Arial"/>
        <family val="2"/>
      </rPr>
      <t>Trgo</t>
    </r>
  </si>
  <si>
    <r>
      <t xml:space="preserve">Alain </t>
    </r>
    <r>
      <rPr>
        <sz val="8"/>
        <rFont val="Arial"/>
        <family val="2"/>
      </rPr>
      <t>Vandepontseele</t>
    </r>
  </si>
  <si>
    <r>
      <t xml:space="preserve">Dominique EPO </t>
    </r>
    <r>
      <rPr>
        <sz val="8"/>
        <rFont val="Arial"/>
        <family val="2"/>
      </rPr>
      <t>Diricq</t>
    </r>
  </si>
  <si>
    <r>
      <t xml:space="preserve">Yves </t>
    </r>
    <r>
      <rPr>
        <sz val="8"/>
        <rFont val="Arial"/>
        <family val="2"/>
      </rPr>
      <t>Jacques</t>
    </r>
  </si>
  <si>
    <t>a</t>
  </si>
  <si>
    <r>
      <t xml:space="preserve">Alain </t>
    </r>
    <r>
      <rPr>
        <sz val="8"/>
        <rFont val="Arial"/>
        <family val="2"/>
      </rPr>
      <t>Boudart</t>
    </r>
  </si>
  <si>
    <t>3h34</t>
  </si>
  <si>
    <r>
      <t xml:space="preserve">Daniel </t>
    </r>
    <r>
      <rPr>
        <sz val="8"/>
        <rFont val="Arial"/>
        <family val="2"/>
      </rPr>
      <t>Bovy</t>
    </r>
  </si>
  <si>
    <r>
      <t xml:space="preserve">Daniel </t>
    </r>
    <r>
      <rPr>
        <sz val="8"/>
        <rFont val="Arial"/>
        <family val="2"/>
      </rPr>
      <t>Jauniau</t>
    </r>
  </si>
  <si>
    <r>
      <t xml:space="preserve">Michel </t>
    </r>
    <r>
      <rPr>
        <sz val="8"/>
        <rFont val="Arial"/>
        <family val="2"/>
      </rPr>
      <t>Jacqmin</t>
    </r>
  </si>
  <si>
    <t>Echternach</t>
  </si>
  <si>
    <t>3.44</t>
  </si>
  <si>
    <t>4.00</t>
  </si>
  <si>
    <r>
      <t>Jean-Marc</t>
    </r>
    <r>
      <rPr>
        <sz val="8"/>
        <rFont val="Arial"/>
        <family val="2"/>
      </rPr>
      <t xml:space="preserve"> Houssa</t>
    </r>
  </si>
  <si>
    <r>
      <t xml:space="preserve">André </t>
    </r>
    <r>
      <rPr>
        <sz val="8"/>
        <rFont val="Arial"/>
        <family val="2"/>
      </rPr>
      <t>Barigand</t>
    </r>
  </si>
  <si>
    <r>
      <t>Pino</t>
    </r>
    <r>
      <rPr>
        <sz val="8"/>
        <rFont val="Arial"/>
        <family val="2"/>
      </rPr>
      <t xml:space="preserve"> Seggio</t>
    </r>
  </si>
  <si>
    <r>
      <t xml:space="preserve">Dany </t>
    </r>
    <r>
      <rPr>
        <sz val="8"/>
        <rFont val="Arial"/>
        <family val="2"/>
      </rPr>
      <t>Miesse</t>
    </r>
  </si>
  <si>
    <t>4.26</t>
  </si>
  <si>
    <r>
      <t xml:space="preserve">Pétro </t>
    </r>
    <r>
      <rPr>
        <sz val="8"/>
        <rFont val="Arial"/>
        <family val="2"/>
      </rPr>
      <t>Symons</t>
    </r>
  </si>
  <si>
    <r>
      <t xml:space="preserve">Alain </t>
    </r>
    <r>
      <rPr>
        <sz val="8"/>
        <rFont val="Arial"/>
        <family val="2"/>
      </rPr>
      <t>Laurent</t>
    </r>
  </si>
  <si>
    <r>
      <t xml:space="preserve">Christian </t>
    </r>
    <r>
      <rPr>
        <sz val="8"/>
        <rFont val="Arial"/>
        <family val="2"/>
      </rPr>
      <t>Drèze</t>
    </r>
  </si>
  <si>
    <r>
      <t xml:space="preserve">Hubert </t>
    </r>
    <r>
      <rPr>
        <sz val="8"/>
        <rFont val="Arial"/>
        <family val="2"/>
      </rPr>
      <t>Magotteaux</t>
    </r>
  </si>
  <si>
    <r>
      <t xml:space="preserve">Jean-Pierre </t>
    </r>
    <r>
      <rPr>
        <sz val="8"/>
        <rFont val="Arial"/>
        <family val="2"/>
      </rPr>
      <t>Kindermans</t>
    </r>
  </si>
  <si>
    <r>
      <t xml:space="preserve">Philippe </t>
    </r>
    <r>
      <rPr>
        <sz val="8"/>
        <rFont val="Arial"/>
        <family val="2"/>
      </rPr>
      <t>Coppens</t>
    </r>
  </si>
  <si>
    <r>
      <t xml:space="preserve">Denis </t>
    </r>
    <r>
      <rPr>
        <sz val="8"/>
        <rFont val="Arial"/>
        <family val="2"/>
      </rPr>
      <t>Stilmant</t>
    </r>
  </si>
  <si>
    <r>
      <t xml:space="preserve">Guy </t>
    </r>
    <r>
      <rPr>
        <sz val="8"/>
        <rFont val="Arial"/>
        <family val="2"/>
      </rPr>
      <t>Monfort</t>
    </r>
  </si>
  <si>
    <r>
      <t xml:space="preserve">Benoit </t>
    </r>
    <r>
      <rPr>
        <sz val="8"/>
        <rFont val="Arial"/>
        <family val="2"/>
      </rPr>
      <t>Evrard</t>
    </r>
  </si>
  <si>
    <r>
      <t xml:space="preserve">Christian </t>
    </r>
    <r>
      <rPr>
        <sz val="8"/>
        <rFont val="Arial"/>
        <family val="2"/>
      </rPr>
      <t>Delafontaine</t>
    </r>
  </si>
  <si>
    <t>Visé</t>
  </si>
  <si>
    <t>5h00</t>
  </si>
  <si>
    <t>4.09</t>
  </si>
  <si>
    <t>4.11</t>
  </si>
  <si>
    <t>4.12</t>
  </si>
  <si>
    <t>4.33</t>
  </si>
  <si>
    <r>
      <t xml:space="preserve">Freddy </t>
    </r>
    <r>
      <rPr>
        <sz val="8"/>
        <rFont val="Arial"/>
        <family val="2"/>
      </rPr>
      <t>Vermeulen</t>
    </r>
  </si>
  <si>
    <r>
      <t xml:space="preserve">Guy </t>
    </r>
    <r>
      <rPr>
        <sz val="8"/>
        <rFont val="Arial"/>
        <family val="2"/>
      </rPr>
      <t>Lacaille</t>
    </r>
  </si>
</sst>
</file>

<file path=xl/styles.xml><?xml version="1.0" encoding="utf-8"?>
<styleSheet xmlns="http://schemas.openxmlformats.org/spreadsheetml/2006/main">
  <numFmts count="1">
    <numFmt numFmtId="167" formatCode="0.000"/>
  </numFmts>
  <fonts count="13">
    <font>
      <sz val="11"/>
      <color theme="1"/>
      <name val="Calibri"/>
      <family val="2"/>
      <scheme val="minor"/>
    </font>
    <font>
      <b/>
      <u/>
      <sz val="10"/>
      <name val="Arial"/>
      <family val="2"/>
    </font>
    <font>
      <b/>
      <u/>
      <sz val="10"/>
      <name val="Times New Roman"/>
      <family val="1"/>
    </font>
    <font>
      <b/>
      <sz val="10"/>
      <name val="Arial"/>
      <family val="2"/>
    </font>
    <font>
      <sz val="10"/>
      <name val="Arial"/>
    </font>
    <font>
      <sz val="8"/>
      <name val="Arial"/>
      <family val="2"/>
    </font>
    <font>
      <sz val="10"/>
      <name val="Times New Roman"/>
      <family val="1"/>
    </font>
    <font>
      <b/>
      <i/>
      <sz val="10"/>
      <name val="Arial"/>
      <family val="2"/>
    </font>
    <font>
      <i/>
      <sz val="10"/>
      <name val="Times New Roman"/>
      <family val="1"/>
    </font>
    <font>
      <b/>
      <sz val="8"/>
      <name val="Arial"/>
      <family val="2"/>
    </font>
    <font>
      <sz val="8"/>
      <name val="Times New Roman"/>
      <family val="1"/>
    </font>
    <font>
      <sz val="10"/>
      <name val="Arial"/>
      <family val="2"/>
    </font>
    <font>
      <b/>
      <sz val="1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center"/>
    </xf>
    <xf numFmtId="167" fontId="1" fillId="0" borderId="0" xfId="0" applyNumberFormat="1" applyFont="1" applyAlignment="1">
      <alignment horizontal="center"/>
    </xf>
    <xf numFmtId="1" fontId="1" fillId="0" borderId="0" xfId="0" applyNumberFormat="1" applyFont="1" applyAlignment="1">
      <alignment horizontal="center"/>
    </xf>
    <xf numFmtId="167" fontId="2" fillId="0" borderId="0" xfId="0" applyNumberFormat="1" applyFont="1" applyAlignment="1">
      <alignment horizontal="center"/>
    </xf>
    <xf numFmtId="1" fontId="2" fillId="0" borderId="0" xfId="0" applyNumberFormat="1" applyFont="1" applyAlignment="1">
      <alignment horizontal="center"/>
    </xf>
    <xf numFmtId="2" fontId="2" fillId="0" borderId="0" xfId="0" applyNumberFormat="1" applyFont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0" xfId="0" applyFont="1"/>
    <xf numFmtId="167" fontId="4" fillId="0" borderId="0" xfId="0" applyNumberFormat="1" applyFont="1" applyAlignment="1">
      <alignment horizontal="center"/>
    </xf>
    <xf numFmtId="9" fontId="4" fillId="0" borderId="0" xfId="0" applyNumberFormat="1" applyFont="1" applyAlignment="1">
      <alignment horizontal="center"/>
    </xf>
    <xf numFmtId="167" fontId="3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1" fontId="4" fillId="0" borderId="0" xfId="0" applyNumberFormat="1" applyFont="1" applyAlignment="1">
      <alignment horizontal="center"/>
    </xf>
    <xf numFmtId="167" fontId="4" fillId="2" borderId="0" xfId="0" applyNumberFormat="1" applyFont="1" applyFill="1" applyAlignment="1">
      <alignment horizontal="center"/>
    </xf>
    <xf numFmtId="167" fontId="6" fillId="0" borderId="0" xfId="0" applyNumberFormat="1" applyFont="1" applyAlignment="1">
      <alignment horizontal="center"/>
    </xf>
    <xf numFmtId="1" fontId="6" fillId="0" borderId="0" xfId="0" applyNumberFormat="1" applyFont="1" applyAlignment="1">
      <alignment horizontal="center"/>
    </xf>
    <xf numFmtId="167" fontId="6" fillId="2" borderId="0" xfId="0" applyNumberFormat="1" applyFont="1" applyFill="1" applyAlignment="1">
      <alignment horizontal="center"/>
    </xf>
    <xf numFmtId="2" fontId="6" fillId="0" borderId="0" xfId="0" applyNumberFormat="1" applyFont="1" applyAlignment="1">
      <alignment horizontal="center"/>
    </xf>
    <xf numFmtId="0" fontId="3" fillId="2" borderId="0" xfId="0" applyFont="1" applyFill="1" applyAlignment="1">
      <alignment horizontal="center"/>
    </xf>
    <xf numFmtId="1" fontId="7" fillId="0" borderId="0" xfId="0" applyNumberFormat="1" applyFont="1" applyAlignment="1">
      <alignment horizontal="center"/>
    </xf>
    <xf numFmtId="1" fontId="8" fillId="0" borderId="0" xfId="0" applyNumberFormat="1" applyFont="1" applyAlignment="1">
      <alignment horizontal="center"/>
    </xf>
    <xf numFmtId="1" fontId="10" fillId="0" borderId="0" xfId="0" applyNumberFormat="1" applyFont="1" applyAlignment="1">
      <alignment horizontal="center"/>
    </xf>
    <xf numFmtId="167" fontId="10" fillId="0" borderId="0" xfId="0" applyNumberFormat="1" applyFont="1" applyAlignment="1">
      <alignment horizontal="center"/>
    </xf>
    <xf numFmtId="1" fontId="11" fillId="0" borderId="0" xfId="0" applyNumberFormat="1" applyFont="1" applyAlignment="1">
      <alignment horizontal="center"/>
    </xf>
    <xf numFmtId="167" fontId="8" fillId="0" borderId="0" xfId="0" applyNumberFormat="1" applyFont="1" applyAlignment="1">
      <alignment horizontal="center"/>
    </xf>
    <xf numFmtId="167" fontId="12" fillId="0" borderId="0" xfId="0" applyNumberFormat="1" applyFont="1" applyAlignment="1">
      <alignment horizontal="center"/>
    </xf>
    <xf numFmtId="1" fontId="12" fillId="2" borderId="0" xfId="0" applyNumberFormat="1" applyFont="1" applyFill="1" applyAlignment="1">
      <alignment horizontal="center"/>
    </xf>
    <xf numFmtId="167" fontId="6" fillId="3" borderId="0" xfId="0" applyNumberFormat="1" applyFont="1" applyFill="1" applyAlignment="1">
      <alignment horizontal="center"/>
    </xf>
    <xf numFmtId="167" fontId="8" fillId="2" borderId="0" xfId="0" applyNumberFormat="1" applyFont="1" applyFill="1" applyAlignment="1">
      <alignment horizontal="center"/>
    </xf>
    <xf numFmtId="1" fontId="3" fillId="2" borderId="0" xfId="0" applyNumberFormat="1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5:CE84"/>
  <sheetViews>
    <sheetView tabSelected="1" workbookViewId="0">
      <selection activeCell="I24" sqref="I24"/>
    </sheetView>
  </sheetViews>
  <sheetFormatPr baseColWidth="10" defaultRowHeight="15"/>
  <cols>
    <col min="1" max="1" width="8.7109375" customWidth="1"/>
    <col min="2" max="2" width="20.7109375" customWidth="1"/>
    <col min="83" max="83" width="20.7109375" customWidth="1"/>
  </cols>
  <sheetData>
    <row r="5" spans="1:83" ht="15.75" thickBot="1">
      <c r="A5" s="1"/>
      <c r="B5" s="1" t="s">
        <v>0</v>
      </c>
      <c r="C5" s="1" t="s">
        <v>1</v>
      </c>
      <c r="D5" s="1" t="s">
        <v>2</v>
      </c>
      <c r="E5" s="2" t="s">
        <v>3</v>
      </c>
      <c r="F5" s="3" t="s">
        <v>2</v>
      </c>
      <c r="G5" s="2" t="s">
        <v>3</v>
      </c>
      <c r="H5" s="3" t="s">
        <v>2</v>
      </c>
      <c r="I5" s="2" t="s">
        <v>3</v>
      </c>
      <c r="J5" s="3" t="s">
        <v>2</v>
      </c>
      <c r="K5" s="2" t="s">
        <v>3</v>
      </c>
      <c r="L5" s="3" t="s">
        <v>2</v>
      </c>
      <c r="M5" s="2" t="s">
        <v>3</v>
      </c>
      <c r="N5" s="3" t="s">
        <v>2</v>
      </c>
      <c r="O5" s="2" t="s">
        <v>3</v>
      </c>
      <c r="P5" s="3" t="s">
        <v>2</v>
      </c>
      <c r="Q5" s="2" t="s">
        <v>3</v>
      </c>
      <c r="R5" s="3" t="s">
        <v>2</v>
      </c>
      <c r="S5" s="2" t="s">
        <v>3</v>
      </c>
      <c r="T5" s="3" t="s">
        <v>2</v>
      </c>
      <c r="U5" s="2" t="s">
        <v>3</v>
      </c>
      <c r="V5" s="3" t="s">
        <v>2</v>
      </c>
      <c r="W5" s="4" t="s">
        <v>3</v>
      </c>
      <c r="X5" s="3" t="s">
        <v>2</v>
      </c>
      <c r="Y5" s="4" t="s">
        <v>3</v>
      </c>
      <c r="Z5" s="5" t="s">
        <v>2</v>
      </c>
      <c r="AA5" s="4" t="s">
        <v>3</v>
      </c>
      <c r="AB5" s="5" t="s">
        <v>2</v>
      </c>
      <c r="AC5" s="4" t="s">
        <v>3</v>
      </c>
      <c r="AD5" s="5" t="s">
        <v>2</v>
      </c>
      <c r="AE5" s="4" t="s">
        <v>3</v>
      </c>
      <c r="AF5" s="5" t="s">
        <v>2</v>
      </c>
      <c r="AG5" s="4" t="s">
        <v>3</v>
      </c>
      <c r="AH5" s="4" t="s">
        <v>4</v>
      </c>
      <c r="AI5" s="4" t="s">
        <v>5</v>
      </c>
      <c r="AJ5" s="4" t="s">
        <v>3</v>
      </c>
      <c r="AK5" s="5" t="s">
        <v>2</v>
      </c>
      <c r="AL5" s="4" t="s">
        <v>4</v>
      </c>
      <c r="AM5" s="4" t="s">
        <v>5</v>
      </c>
      <c r="AN5" s="4" t="s">
        <v>3</v>
      </c>
      <c r="AO5" s="4" t="s">
        <v>3</v>
      </c>
      <c r="AP5" s="4"/>
      <c r="AQ5" s="5" t="s">
        <v>2</v>
      </c>
      <c r="AR5" s="4" t="s">
        <v>3</v>
      </c>
      <c r="AS5" s="5" t="s">
        <v>2</v>
      </c>
      <c r="AT5" s="4" t="s">
        <v>3</v>
      </c>
      <c r="AU5" s="6" t="s">
        <v>5</v>
      </c>
      <c r="AV5" s="6" t="s">
        <v>3</v>
      </c>
      <c r="AW5" s="5" t="s">
        <v>5</v>
      </c>
      <c r="AX5" s="6" t="s">
        <v>3</v>
      </c>
      <c r="AY5" s="5" t="s">
        <v>2</v>
      </c>
      <c r="AZ5" s="6" t="s">
        <v>3</v>
      </c>
      <c r="BA5" s="6"/>
      <c r="BB5" s="5" t="s">
        <v>2</v>
      </c>
      <c r="BC5" s="6" t="s">
        <v>3</v>
      </c>
      <c r="BD5" s="5" t="s">
        <v>2</v>
      </c>
      <c r="BE5" s="6" t="s">
        <v>3</v>
      </c>
      <c r="BF5" s="5" t="s">
        <v>2</v>
      </c>
      <c r="BG5" s="6" t="s">
        <v>3</v>
      </c>
      <c r="BH5" s="5" t="s">
        <v>2</v>
      </c>
      <c r="BI5" s="6" t="s">
        <v>3</v>
      </c>
      <c r="BJ5" s="5" t="s">
        <v>2</v>
      </c>
      <c r="BK5" s="6" t="s">
        <v>3</v>
      </c>
      <c r="BL5" s="5" t="s">
        <v>2</v>
      </c>
      <c r="BM5" s="6" t="s">
        <v>3</v>
      </c>
      <c r="BN5" s="5" t="s">
        <v>2</v>
      </c>
      <c r="BO5" s="6" t="s">
        <v>3</v>
      </c>
      <c r="BP5" s="5" t="s">
        <v>2</v>
      </c>
      <c r="BQ5" s="6" t="s">
        <v>3</v>
      </c>
      <c r="BR5" s="5" t="s">
        <v>2</v>
      </c>
      <c r="BS5" s="6" t="s">
        <v>3</v>
      </c>
      <c r="BT5" s="5" t="s">
        <v>2</v>
      </c>
      <c r="BU5" s="6" t="s">
        <v>3</v>
      </c>
      <c r="BV5" s="5" t="s">
        <v>2</v>
      </c>
      <c r="BW5" s="6" t="s">
        <v>3</v>
      </c>
      <c r="BX5" s="5" t="s">
        <v>2</v>
      </c>
      <c r="BY5" s="6" t="s">
        <v>3</v>
      </c>
      <c r="BZ5" s="7" t="s">
        <v>6</v>
      </c>
      <c r="CA5" s="9"/>
      <c r="CB5" s="10"/>
      <c r="CC5" s="11" t="s">
        <v>7</v>
      </c>
      <c r="CD5" s="1" t="s">
        <v>0</v>
      </c>
    </row>
    <row r="6" spans="1:83">
      <c r="A6" s="8">
        <v>1</v>
      </c>
      <c r="B6" s="12" t="s">
        <v>8</v>
      </c>
      <c r="C6" s="13" t="s">
        <v>9</v>
      </c>
      <c r="D6" s="13" t="s">
        <v>10</v>
      </c>
      <c r="E6" s="13"/>
      <c r="F6" s="9"/>
      <c r="G6" s="14"/>
      <c r="H6" s="9"/>
      <c r="I6" s="14"/>
      <c r="J6" s="9"/>
      <c r="K6" s="14"/>
      <c r="L6" s="9"/>
      <c r="M6" s="14"/>
      <c r="N6" s="9"/>
      <c r="O6" s="14"/>
      <c r="P6" s="9"/>
      <c r="Q6" s="14">
        <v>6</v>
      </c>
      <c r="R6" s="15">
        <f>Q8/295*100</f>
        <v>62.711864406779661</v>
      </c>
      <c r="S6" s="14"/>
      <c r="T6" s="9"/>
      <c r="U6" s="14"/>
      <c r="V6" s="9"/>
      <c r="W6" s="14">
        <v>11</v>
      </c>
      <c r="X6" s="16">
        <f>W8/778*100</f>
        <v>14.138817480719796</v>
      </c>
      <c r="Y6" s="17"/>
      <c r="Z6" s="16"/>
      <c r="AA6" s="17">
        <v>14</v>
      </c>
      <c r="AB6" s="18">
        <f>AA8/716*100</f>
        <v>0</v>
      </c>
      <c r="AC6" s="17"/>
      <c r="AD6" s="16"/>
      <c r="AE6" s="17">
        <v>5</v>
      </c>
      <c r="AF6" s="16">
        <f>AE8/505*100</f>
        <v>0</v>
      </c>
      <c r="AG6" s="17"/>
      <c r="AH6" s="16"/>
      <c r="AI6" s="16" t="s">
        <v>11</v>
      </c>
      <c r="AJ6" s="16" t="s">
        <v>12</v>
      </c>
      <c r="AK6" s="16">
        <v>0.45</v>
      </c>
      <c r="AL6" s="17"/>
      <c r="AM6" s="17"/>
      <c r="AN6" s="17"/>
      <c r="AO6" s="16"/>
      <c r="AP6" s="16"/>
      <c r="AQ6" s="16"/>
      <c r="AR6" s="17"/>
      <c r="AS6" s="16"/>
      <c r="AT6" s="17"/>
      <c r="AU6" s="16"/>
      <c r="AV6" s="19"/>
      <c r="AW6" s="16"/>
      <c r="AX6" s="17"/>
      <c r="AY6" s="16"/>
      <c r="AZ6" s="17">
        <v>127</v>
      </c>
      <c r="BA6" s="16">
        <f>AZ8/20901*100</f>
        <v>1.1291325773886416</v>
      </c>
      <c r="BB6" s="16"/>
      <c r="BC6" s="17">
        <v>17</v>
      </c>
      <c r="BD6" s="16">
        <f>BC8/1896*100</f>
        <v>3.9029535864978904</v>
      </c>
      <c r="BE6" s="17"/>
      <c r="BF6" s="16"/>
      <c r="BG6" s="17"/>
      <c r="BH6" s="16"/>
      <c r="BI6" s="17"/>
      <c r="BJ6" s="16"/>
      <c r="BK6" s="17"/>
      <c r="BL6" s="16"/>
      <c r="BM6" s="17"/>
      <c r="BN6" s="16"/>
      <c r="BO6" s="17"/>
      <c r="BP6" s="16"/>
      <c r="BQ6" s="17"/>
      <c r="BR6" s="16"/>
      <c r="BS6" s="17"/>
      <c r="BT6" s="16"/>
      <c r="BU6" s="17">
        <v>3</v>
      </c>
      <c r="BV6" s="16">
        <f>BU8/1289*100</f>
        <v>0.38789759503491078</v>
      </c>
      <c r="BW6" s="17"/>
      <c r="BX6" s="16"/>
      <c r="BY6" s="17"/>
      <c r="BZ6" s="16"/>
      <c r="CA6" s="20">
        <v>9</v>
      </c>
      <c r="CB6" s="9">
        <f>(AK8+X8+BV8+AF8+BA8+BD8)/6</f>
        <v>2.0075714080665996</v>
      </c>
      <c r="CC6" s="10">
        <v>0.14000000000000001</v>
      </c>
      <c r="CD6" s="11">
        <f>CB8*(1-CC8)</f>
        <v>0.28436687239844988</v>
      </c>
      <c r="CE6" s="12" t="s">
        <v>13</v>
      </c>
    </row>
    <row r="7" spans="1:83">
      <c r="A7" s="8">
        <f>A8+1</f>
        <v>78</v>
      </c>
      <c r="B7" s="12" t="s">
        <v>14</v>
      </c>
      <c r="C7" s="13" t="s">
        <v>15</v>
      </c>
      <c r="D7" s="13" t="s">
        <v>10</v>
      </c>
      <c r="E7" s="13">
        <v>5</v>
      </c>
      <c r="F7" s="9">
        <f>E9/287*100</f>
        <v>5.5749128919860631</v>
      </c>
      <c r="G7" s="14"/>
      <c r="H7" s="9"/>
      <c r="I7" s="14">
        <v>25</v>
      </c>
      <c r="J7" s="15">
        <f>I9/376*100</f>
        <v>0</v>
      </c>
      <c r="K7" s="14">
        <v>515</v>
      </c>
      <c r="L7" s="15">
        <f>K9/761*100</f>
        <v>5.2562417871222076</v>
      </c>
      <c r="M7" s="14"/>
      <c r="N7" s="9"/>
      <c r="O7" s="14"/>
      <c r="P7" s="9"/>
      <c r="Q7" s="14">
        <v>186</v>
      </c>
      <c r="R7" s="15">
        <f>Q9/295*100</f>
        <v>7.1186440677966107</v>
      </c>
      <c r="S7" s="14">
        <v>3</v>
      </c>
      <c r="T7" s="9">
        <f>S9/459*100*1.1</f>
        <v>7.6688453159041403</v>
      </c>
      <c r="U7" s="14"/>
      <c r="V7" s="9"/>
      <c r="W7" s="14">
        <v>10</v>
      </c>
      <c r="X7" s="16">
        <f>W9/778*100</f>
        <v>2.442159383033419</v>
      </c>
      <c r="Y7" s="17"/>
      <c r="Z7" s="16"/>
      <c r="AA7" s="17">
        <v>109</v>
      </c>
      <c r="AB7" s="18">
        <f>AA9/716*100</f>
        <v>0</v>
      </c>
      <c r="AC7" s="17"/>
      <c r="AD7" s="16"/>
      <c r="AE7" s="17"/>
      <c r="AF7" s="16"/>
      <c r="AG7" s="17"/>
      <c r="AH7" s="16"/>
      <c r="AI7" s="16"/>
      <c r="AJ7" s="16"/>
      <c r="AK7" s="16"/>
      <c r="AL7" s="17">
        <v>131</v>
      </c>
      <c r="AM7" s="17"/>
      <c r="AN7" s="17"/>
      <c r="AO7" s="16"/>
      <c r="AP7" s="18">
        <f>AL9/438*100</f>
        <v>0</v>
      </c>
      <c r="AQ7" s="16"/>
      <c r="AR7" s="17">
        <v>9</v>
      </c>
      <c r="AS7" s="18">
        <f>AR9/223*100</f>
        <v>0</v>
      </c>
      <c r="AT7" s="17">
        <v>2</v>
      </c>
      <c r="AU7" s="16">
        <f>AT9/107*100</f>
        <v>0</v>
      </c>
      <c r="AV7" s="19">
        <v>16.3</v>
      </c>
      <c r="AW7" s="16">
        <v>0.8</v>
      </c>
      <c r="AX7" s="17"/>
      <c r="AY7" s="16"/>
      <c r="AZ7" s="17"/>
      <c r="BA7" s="16"/>
      <c r="BB7" s="16" t="s">
        <v>10</v>
      </c>
      <c r="BC7" s="17">
        <v>60</v>
      </c>
      <c r="BD7" s="18">
        <f>BC9/1896*100</f>
        <v>12.5</v>
      </c>
      <c r="BE7" s="17"/>
      <c r="BF7" s="16"/>
      <c r="BG7" s="17">
        <v>11</v>
      </c>
      <c r="BH7" s="18">
        <f>BG9/288*100</f>
        <v>4.8611111111111116</v>
      </c>
      <c r="BI7" s="17"/>
      <c r="BJ7" s="16"/>
      <c r="BK7" s="17"/>
      <c r="BL7" s="16"/>
      <c r="BM7" s="17"/>
      <c r="BN7" s="16"/>
      <c r="BO7" s="17">
        <v>1</v>
      </c>
      <c r="BP7" s="16">
        <f>BO9/140*100</f>
        <v>25</v>
      </c>
      <c r="BQ7" s="17">
        <v>7</v>
      </c>
      <c r="BR7" s="18">
        <f>BQ9/211*100</f>
        <v>0</v>
      </c>
      <c r="BS7" s="17"/>
      <c r="BT7" s="16"/>
      <c r="BU7" s="17"/>
      <c r="BV7" s="16"/>
      <c r="BW7" s="17">
        <v>3</v>
      </c>
      <c r="BX7" s="18">
        <f>BW9/159*100</f>
        <v>10.691823899371069</v>
      </c>
      <c r="BY7" s="17">
        <v>10</v>
      </c>
      <c r="BZ7" s="18">
        <f>BY9/297*100</f>
        <v>0</v>
      </c>
      <c r="CA7" s="20">
        <v>19</v>
      </c>
      <c r="CB7" s="9">
        <f>(F9+AW9+BP9+AU9+T9+X9)/6</f>
        <v>2.8657914703892202</v>
      </c>
      <c r="CC7" s="10">
        <v>0.32</v>
      </c>
      <c r="CD7" s="11">
        <f>CB9*(1-CC9)</f>
        <v>2.8480227555789037</v>
      </c>
      <c r="CE7" s="12" t="s">
        <v>16</v>
      </c>
    </row>
    <row r="8" spans="1:83">
      <c r="A8" s="8">
        <f>A9+1</f>
        <v>77</v>
      </c>
      <c r="B8" s="12" t="s">
        <v>17</v>
      </c>
      <c r="C8" s="13" t="s">
        <v>15</v>
      </c>
      <c r="D8" s="13" t="s">
        <v>10</v>
      </c>
      <c r="E8" s="13"/>
      <c r="F8" s="9"/>
      <c r="G8" s="14"/>
      <c r="H8" s="9"/>
      <c r="I8" s="14">
        <v>38</v>
      </c>
      <c r="J8" s="15">
        <f>I10/376*100</f>
        <v>0</v>
      </c>
      <c r="K8" s="14">
        <v>109</v>
      </c>
      <c r="L8" s="15">
        <f>K10/761*100</f>
        <v>0</v>
      </c>
      <c r="M8" s="14">
        <v>40</v>
      </c>
      <c r="N8" s="15">
        <f>M10/427*100</f>
        <v>0</v>
      </c>
      <c r="O8" s="14">
        <v>3</v>
      </c>
      <c r="P8" s="9">
        <f>O10/189*100*0.9</f>
        <v>0</v>
      </c>
      <c r="Q8" s="14">
        <v>185</v>
      </c>
      <c r="R8" s="15">
        <f>Q10/295*100</f>
        <v>0</v>
      </c>
      <c r="S8" s="21">
        <v>220</v>
      </c>
      <c r="T8" s="15">
        <f>S10/671*100</f>
        <v>0.7451564828614009</v>
      </c>
      <c r="U8" s="14"/>
      <c r="V8" s="9"/>
      <c r="W8" s="14">
        <v>110</v>
      </c>
      <c r="X8" s="18">
        <f>W10/778*100</f>
        <v>0</v>
      </c>
      <c r="Y8" s="17">
        <v>41</v>
      </c>
      <c r="Z8" s="18">
        <f>Y10/792*100</f>
        <v>2.904040404040404</v>
      </c>
      <c r="AA8" s="17"/>
      <c r="AB8" s="16"/>
      <c r="AC8" s="17">
        <v>93</v>
      </c>
      <c r="AD8" s="18">
        <f>AC10/308*100</f>
        <v>1.6233766233766231</v>
      </c>
      <c r="AE8" s="17"/>
      <c r="AF8" s="16"/>
      <c r="AG8" s="17"/>
      <c r="AH8" s="16"/>
      <c r="AI8" s="16" t="s">
        <v>18</v>
      </c>
      <c r="AJ8" s="16" t="s">
        <v>19</v>
      </c>
      <c r="AK8" s="18">
        <v>11.5</v>
      </c>
      <c r="AL8" s="17"/>
      <c r="AM8" s="17"/>
      <c r="AN8" s="17"/>
      <c r="AO8" s="16"/>
      <c r="AP8" s="16"/>
      <c r="AQ8" s="16" t="s">
        <v>10</v>
      </c>
      <c r="AR8" s="17"/>
      <c r="AS8" s="16"/>
      <c r="AT8" s="17"/>
      <c r="AU8" s="16"/>
      <c r="AV8" s="19">
        <v>17.100000000000001</v>
      </c>
      <c r="AW8" s="16">
        <v>2.4</v>
      </c>
      <c r="AX8" s="17"/>
      <c r="AY8" s="16"/>
      <c r="AZ8" s="17">
        <v>236</v>
      </c>
      <c r="BA8" s="16">
        <f>AZ10/20901*100</f>
        <v>0.54542844839959803</v>
      </c>
      <c r="BB8" s="16" t="s">
        <v>10</v>
      </c>
      <c r="BC8" s="17">
        <v>74</v>
      </c>
      <c r="BD8" s="16">
        <f>BC10/1896*100</f>
        <v>0</v>
      </c>
      <c r="BE8" s="17"/>
      <c r="BF8" s="16"/>
      <c r="BG8" s="17"/>
      <c r="BH8" s="16"/>
      <c r="BI8" s="17">
        <v>16</v>
      </c>
      <c r="BJ8" s="16">
        <f>BI10/419*100</f>
        <v>0</v>
      </c>
      <c r="BK8" s="17"/>
      <c r="BL8" s="16"/>
      <c r="BM8" s="17"/>
      <c r="BN8" s="16"/>
      <c r="BO8" s="17"/>
      <c r="BP8" s="16"/>
      <c r="BQ8" s="17"/>
      <c r="BR8" s="16"/>
      <c r="BS8" s="17"/>
      <c r="BT8" s="16"/>
      <c r="BU8" s="17">
        <v>5</v>
      </c>
      <c r="BV8" s="16">
        <f>BU10/1289*100</f>
        <v>0</v>
      </c>
      <c r="BW8" s="17">
        <v>8</v>
      </c>
      <c r="BX8" s="18">
        <f>BW10/159*100</f>
        <v>0</v>
      </c>
      <c r="BY8" s="17"/>
      <c r="BZ8" s="16"/>
      <c r="CA8" s="20">
        <v>18</v>
      </c>
      <c r="CB8" s="9">
        <f>(AB10+BA10+BJ10+P10+AW10+BV10)/6</f>
        <v>0.4443232381225779</v>
      </c>
      <c r="CC8" s="10">
        <v>0.36</v>
      </c>
      <c r="CD8" s="11">
        <f>CB10*(1-CC10)</f>
        <v>2.115635137074781</v>
      </c>
      <c r="CE8" s="12" t="s">
        <v>20</v>
      </c>
    </row>
    <row r="9" spans="1:83">
      <c r="A9" s="8">
        <f>A10+1</f>
        <v>76</v>
      </c>
      <c r="B9" s="12" t="s">
        <v>21</v>
      </c>
      <c r="C9" s="13" t="s">
        <v>22</v>
      </c>
      <c r="D9" s="13"/>
      <c r="E9" s="13">
        <v>16</v>
      </c>
      <c r="F9" s="15">
        <f>E11/287*100</f>
        <v>0</v>
      </c>
      <c r="G9" s="14"/>
      <c r="H9" s="9"/>
      <c r="I9" s="14"/>
      <c r="J9" s="9"/>
      <c r="K9" s="14">
        <v>40</v>
      </c>
      <c r="L9" s="15">
        <f>K11/761*100</f>
        <v>0</v>
      </c>
      <c r="M9" s="14">
        <v>29</v>
      </c>
      <c r="N9" s="15">
        <f>M11/427*100</f>
        <v>0</v>
      </c>
      <c r="O9" s="14">
        <v>35</v>
      </c>
      <c r="P9" s="15">
        <f>O11/139*100</f>
        <v>0</v>
      </c>
      <c r="Q9" s="14">
        <v>21</v>
      </c>
      <c r="R9" s="15">
        <f>Q11/295*100</f>
        <v>0</v>
      </c>
      <c r="S9" s="21">
        <v>32</v>
      </c>
      <c r="T9" s="9">
        <f>S11/671*100</f>
        <v>6.1102831594634877</v>
      </c>
      <c r="U9" s="14"/>
      <c r="V9" s="9"/>
      <c r="W9" s="14">
        <v>19</v>
      </c>
      <c r="X9" s="16">
        <f>W11/778*100</f>
        <v>4.3701799485861184</v>
      </c>
      <c r="Y9" s="17"/>
      <c r="Z9" s="16"/>
      <c r="AA9" s="17"/>
      <c r="AB9" s="16"/>
      <c r="AC9" s="17"/>
      <c r="AD9" s="16"/>
      <c r="AE9" s="17"/>
      <c r="AF9" s="16"/>
      <c r="AG9" s="17"/>
      <c r="AH9" s="16"/>
      <c r="AI9" s="16"/>
      <c r="AJ9" s="16"/>
      <c r="AK9" s="16"/>
      <c r="AL9" s="17"/>
      <c r="AM9" s="17"/>
      <c r="AN9" s="17"/>
      <c r="AO9" s="16"/>
      <c r="AP9" s="16"/>
      <c r="AQ9" s="16" t="s">
        <v>10</v>
      </c>
      <c r="AR9" s="17"/>
      <c r="AS9" s="16"/>
      <c r="AT9" s="17"/>
      <c r="AU9" s="16"/>
      <c r="AV9" s="19">
        <v>16.32</v>
      </c>
      <c r="AW9" s="16">
        <v>1</v>
      </c>
      <c r="AX9" s="17"/>
      <c r="AY9" s="16"/>
      <c r="AZ9" s="17">
        <v>141</v>
      </c>
      <c r="BA9" s="16">
        <f>AZ11/20901*100</f>
        <v>1.4736137026936511</v>
      </c>
      <c r="BB9" s="16" t="s">
        <v>10</v>
      </c>
      <c r="BC9" s="17">
        <v>237</v>
      </c>
      <c r="BD9" s="18">
        <f>BC11/1896*100</f>
        <v>0</v>
      </c>
      <c r="BE9" s="17">
        <v>18</v>
      </c>
      <c r="BF9" s="18">
        <f>BE11/286*100</f>
        <v>0</v>
      </c>
      <c r="BG9" s="17">
        <v>14</v>
      </c>
      <c r="BH9" s="18">
        <f>BG11/288*100</f>
        <v>0</v>
      </c>
      <c r="BI9" s="17"/>
      <c r="BJ9" s="16"/>
      <c r="BK9" s="17"/>
      <c r="BL9" s="16"/>
      <c r="BM9" s="17">
        <v>11</v>
      </c>
      <c r="BN9" s="16">
        <f>BM11/463*100</f>
        <v>0</v>
      </c>
      <c r="BO9" s="17">
        <v>35</v>
      </c>
      <c r="BP9" s="18">
        <f>BO11/140*100</f>
        <v>5.7142857142857144</v>
      </c>
      <c r="BQ9" s="17"/>
      <c r="BR9" s="16"/>
      <c r="BS9" s="17">
        <v>16</v>
      </c>
      <c r="BT9" s="18">
        <f>BS11/211*100</f>
        <v>0</v>
      </c>
      <c r="BU9" s="17">
        <v>62</v>
      </c>
      <c r="BV9" s="16">
        <f>BU11/1289*100</f>
        <v>2.0170674941815361</v>
      </c>
      <c r="BW9" s="17">
        <v>17</v>
      </c>
      <c r="BX9" s="18">
        <f>BW11/159*100</f>
        <v>9.433962264150944</v>
      </c>
      <c r="BY9" s="17"/>
      <c r="BZ9" s="16"/>
      <c r="CA9" s="20">
        <v>19</v>
      </c>
      <c r="CB9" s="9">
        <f>(BV11+BN11+BA11+X11+AW11+T11)/6</f>
        <v>4.1882687582042708</v>
      </c>
      <c r="CC9" s="10">
        <v>0.32</v>
      </c>
      <c r="CD9" s="11">
        <f>CB11*(1-CC11)</f>
        <v>3.9858590352747001</v>
      </c>
      <c r="CE9" s="12" t="s">
        <v>23</v>
      </c>
    </row>
    <row r="10" spans="1:83">
      <c r="A10" s="8">
        <f>A11+1</f>
        <v>75</v>
      </c>
      <c r="B10" s="12" t="s">
        <v>24</v>
      </c>
      <c r="C10" s="13" t="s">
        <v>15</v>
      </c>
      <c r="D10" s="13" t="s">
        <v>10</v>
      </c>
      <c r="E10" s="13"/>
      <c r="F10" s="9"/>
      <c r="G10" s="14"/>
      <c r="H10" s="9"/>
      <c r="I10" s="14"/>
      <c r="J10" s="9"/>
      <c r="K10" s="14"/>
      <c r="L10" s="9"/>
      <c r="M10" s="14"/>
      <c r="N10" s="9"/>
      <c r="O10" s="14"/>
      <c r="P10" s="9"/>
      <c r="Q10" s="14"/>
      <c r="R10" s="9"/>
      <c r="S10" s="14">
        <v>5</v>
      </c>
      <c r="T10" s="9">
        <f>S12/459*100*1.1</f>
        <v>3.1154684095860565</v>
      </c>
      <c r="U10" s="14"/>
      <c r="V10" s="9"/>
      <c r="W10" s="14"/>
      <c r="X10" s="16"/>
      <c r="Y10" s="17">
        <v>23</v>
      </c>
      <c r="Z10" s="16">
        <f>Y12/792*100</f>
        <v>0</v>
      </c>
      <c r="AA10" s="17"/>
      <c r="AB10" s="16"/>
      <c r="AC10" s="22">
        <v>5</v>
      </c>
      <c r="AD10" s="16">
        <f>5/107*100</f>
        <v>4.6728971962616823</v>
      </c>
      <c r="AE10" s="17"/>
      <c r="AF10" s="16"/>
      <c r="AG10" s="17"/>
      <c r="AH10" s="16"/>
      <c r="AI10" s="16"/>
      <c r="AJ10" s="16"/>
      <c r="AK10" s="16"/>
      <c r="AL10" s="17"/>
      <c r="AM10" s="17"/>
      <c r="AN10" s="17"/>
      <c r="AO10" s="16"/>
      <c r="AP10" s="16"/>
      <c r="AQ10" s="16" t="s">
        <v>10</v>
      </c>
      <c r="AR10" s="17"/>
      <c r="AS10" s="16"/>
      <c r="AT10" s="17"/>
      <c r="AU10" s="16"/>
      <c r="AV10" s="19">
        <v>16.27</v>
      </c>
      <c r="AW10" s="16">
        <v>0.8</v>
      </c>
      <c r="AX10" s="17"/>
      <c r="AY10" s="16"/>
      <c r="AZ10" s="17">
        <v>114</v>
      </c>
      <c r="BA10" s="16">
        <f>AZ12/20901*100</f>
        <v>1.8659394287354671</v>
      </c>
      <c r="BB10" s="16"/>
      <c r="BC10" s="17"/>
      <c r="BD10" s="16"/>
      <c r="BE10" s="17"/>
      <c r="BF10" s="16"/>
      <c r="BG10" s="17"/>
      <c r="BH10" s="16"/>
      <c r="BI10" s="17"/>
      <c r="BJ10" s="16"/>
      <c r="BK10" s="17"/>
      <c r="BL10" s="16"/>
      <c r="BM10" s="17"/>
      <c r="BN10" s="16"/>
      <c r="BO10" s="17"/>
      <c r="BP10" s="16"/>
      <c r="BQ10" s="17"/>
      <c r="BR10" s="16"/>
      <c r="BS10" s="17"/>
      <c r="BT10" s="16"/>
      <c r="BU10" s="17"/>
      <c r="BV10" s="16"/>
      <c r="BW10" s="17"/>
      <c r="BX10" s="16"/>
      <c r="BY10" s="17"/>
      <c r="BZ10" s="16"/>
      <c r="CA10" s="20">
        <v>7</v>
      </c>
      <c r="CB10" s="9">
        <f>(T12+Z12+AD12+AW12+BA12)/5</f>
        <v>2.3507057078608677</v>
      </c>
      <c r="CC10" s="10">
        <v>0.1</v>
      </c>
      <c r="CD10" s="11">
        <f>CB12*(1-CC12)</f>
        <v>0.36655343444492294</v>
      </c>
      <c r="CE10" s="12" t="s">
        <v>25</v>
      </c>
    </row>
    <row r="11" spans="1:83">
      <c r="A11" s="8">
        <f>A12+1</f>
        <v>74</v>
      </c>
      <c r="B11" s="12" t="s">
        <v>26</v>
      </c>
      <c r="C11" s="13" t="s">
        <v>27</v>
      </c>
      <c r="D11" s="13"/>
      <c r="E11" s="13"/>
      <c r="F11" s="9"/>
      <c r="G11" s="14">
        <v>12</v>
      </c>
      <c r="H11" s="9">
        <f>G13/207*100/2</f>
        <v>0</v>
      </c>
      <c r="I11" s="14"/>
      <c r="J11" s="9"/>
      <c r="K11" s="14"/>
      <c r="L11" s="9"/>
      <c r="M11" s="14"/>
      <c r="N11" s="9"/>
      <c r="O11" s="14"/>
      <c r="P11" s="9"/>
      <c r="Q11" s="14"/>
      <c r="R11" s="9"/>
      <c r="S11" s="21">
        <v>41</v>
      </c>
      <c r="T11" s="15">
        <f>S13/671*100</f>
        <v>0</v>
      </c>
      <c r="U11" s="14"/>
      <c r="V11" s="9"/>
      <c r="W11" s="14">
        <v>34</v>
      </c>
      <c r="X11" s="16">
        <f>W13/778*100</f>
        <v>8.2262210796915163</v>
      </c>
      <c r="Y11" s="17"/>
      <c r="Z11" s="16"/>
      <c r="AA11" s="17"/>
      <c r="AB11" s="16"/>
      <c r="AC11" s="17"/>
      <c r="AD11" s="16"/>
      <c r="AE11" s="17">
        <v>20</v>
      </c>
      <c r="AF11" s="16">
        <f>AE13/505*100</f>
        <v>0</v>
      </c>
      <c r="AG11" s="17"/>
      <c r="AH11" s="16"/>
      <c r="AI11" s="16"/>
      <c r="AJ11" s="16"/>
      <c r="AK11" s="16"/>
      <c r="AL11" s="17"/>
      <c r="AM11" s="17"/>
      <c r="AN11" s="17"/>
      <c r="AO11" s="16"/>
      <c r="AP11" s="16"/>
      <c r="AQ11" s="16"/>
      <c r="AR11" s="17">
        <v>18</v>
      </c>
      <c r="AS11" s="18">
        <f>AR13/223*100</f>
        <v>0</v>
      </c>
      <c r="AT11" s="17"/>
      <c r="AU11" s="16"/>
      <c r="AV11" s="19">
        <v>17.36</v>
      </c>
      <c r="AW11" s="16">
        <v>5</v>
      </c>
      <c r="AX11" s="17"/>
      <c r="AY11" s="16"/>
      <c r="AZ11" s="17">
        <v>308</v>
      </c>
      <c r="BA11" s="16">
        <f>AZ13/20901*100</f>
        <v>2.9041672647241756</v>
      </c>
      <c r="BB11" s="16" t="s">
        <v>10</v>
      </c>
      <c r="BC11" s="17"/>
      <c r="BD11" s="16"/>
      <c r="BE11" s="17"/>
      <c r="BF11" s="16"/>
      <c r="BG11" s="17"/>
      <c r="BH11" s="16"/>
      <c r="BI11" s="17"/>
      <c r="BJ11" s="16"/>
      <c r="BK11" s="17"/>
      <c r="BL11" s="16"/>
      <c r="BM11" s="17"/>
      <c r="BN11" s="16"/>
      <c r="BO11" s="17">
        <v>8</v>
      </c>
      <c r="BP11" s="18">
        <f>BO13/140*100</f>
        <v>16.428571428571427</v>
      </c>
      <c r="BQ11" s="17"/>
      <c r="BR11" s="16"/>
      <c r="BS11" s="17"/>
      <c r="BT11" s="16"/>
      <c r="BU11" s="17">
        <v>26</v>
      </c>
      <c r="BV11" s="16">
        <f>BU13/1289*100</f>
        <v>8.9992242048099307</v>
      </c>
      <c r="BW11" s="17">
        <v>15</v>
      </c>
      <c r="BX11" s="18">
        <f>BW13/159*100</f>
        <v>62.264150943396224</v>
      </c>
      <c r="BY11" s="17"/>
      <c r="BZ11" s="16"/>
      <c r="CA11" s="20">
        <v>12</v>
      </c>
      <c r="CB11" s="9">
        <f>(H13+BV13+X13+AF13+BA13+AW13)/6</f>
        <v>5.2445513622035529</v>
      </c>
      <c r="CC11" s="10">
        <v>0.24</v>
      </c>
      <c r="CD11" s="11">
        <f>CB13*(1-CC13)</f>
        <v>0.98666666666666669</v>
      </c>
      <c r="CE11" s="12" t="s">
        <v>28</v>
      </c>
    </row>
    <row r="12" spans="1:83">
      <c r="A12" s="8">
        <f>A13+1</f>
        <v>73</v>
      </c>
      <c r="B12" s="12" t="s">
        <v>29</v>
      </c>
      <c r="C12" s="13" t="s">
        <v>27</v>
      </c>
      <c r="D12" s="13"/>
      <c r="E12" s="13">
        <v>35</v>
      </c>
      <c r="F12" s="15">
        <f>E14/287*100</f>
        <v>0</v>
      </c>
      <c r="G12" s="14"/>
      <c r="H12" s="9"/>
      <c r="I12" s="14">
        <v>56</v>
      </c>
      <c r="J12" s="15">
        <f>I14/376*100</f>
        <v>0</v>
      </c>
      <c r="K12" s="14">
        <v>62</v>
      </c>
      <c r="L12" s="15">
        <f>K14/761*100</f>
        <v>0</v>
      </c>
      <c r="M12" s="14">
        <v>44</v>
      </c>
      <c r="N12" s="15">
        <f>M14/427*100</f>
        <v>0</v>
      </c>
      <c r="O12" s="14">
        <v>5</v>
      </c>
      <c r="P12" s="9">
        <f>O14/189*100*0.9</f>
        <v>0</v>
      </c>
      <c r="Q12" s="14">
        <v>20</v>
      </c>
      <c r="R12" s="15">
        <f>Q14/295*100</f>
        <v>0</v>
      </c>
      <c r="S12" s="14">
        <v>13</v>
      </c>
      <c r="T12" s="9">
        <f>S14/459*100*1.1</f>
        <v>0</v>
      </c>
      <c r="U12" s="14"/>
      <c r="V12" s="9"/>
      <c r="W12" s="14">
        <v>45</v>
      </c>
      <c r="X12" s="18">
        <f>W14/778*100</f>
        <v>4.6272493573264777</v>
      </c>
      <c r="Y12" s="17"/>
      <c r="Z12" s="16"/>
      <c r="AA12" s="17">
        <v>154</v>
      </c>
      <c r="AB12" s="18">
        <f>AA14/716*100</f>
        <v>6.005586592178771</v>
      </c>
      <c r="AC12" s="17"/>
      <c r="AD12" s="16"/>
      <c r="AE12" s="17">
        <v>35</v>
      </c>
      <c r="AF12" s="18">
        <f>AE14/505*100</f>
        <v>0</v>
      </c>
      <c r="AG12" s="17"/>
      <c r="AH12" s="16"/>
      <c r="AI12" s="16"/>
      <c r="AJ12" s="16"/>
      <c r="AK12" s="16"/>
      <c r="AL12" s="17"/>
      <c r="AM12" s="17"/>
      <c r="AN12" s="17"/>
      <c r="AO12" s="16"/>
      <c r="AP12" s="16"/>
      <c r="AQ12" s="16"/>
      <c r="AR12" s="17">
        <v>22</v>
      </c>
      <c r="AS12" s="18">
        <f>AR14/223*100</f>
        <v>7.623318385650224</v>
      </c>
      <c r="AT12" s="17">
        <v>6</v>
      </c>
      <c r="AU12" s="18">
        <f>AT14/107*100</f>
        <v>0</v>
      </c>
      <c r="AV12" s="19">
        <v>18.309999999999999</v>
      </c>
      <c r="AW12" s="18">
        <v>10.5</v>
      </c>
      <c r="AX12" s="17"/>
      <c r="AY12" s="16"/>
      <c r="AZ12" s="17">
        <v>390</v>
      </c>
      <c r="BA12" s="16">
        <f>AZ14/20901*100</f>
        <v>1.2535285393043394</v>
      </c>
      <c r="BB12" s="16" t="s">
        <v>10</v>
      </c>
      <c r="BC12" s="17">
        <v>114</v>
      </c>
      <c r="BD12" s="18">
        <f>BC14/1896*100</f>
        <v>0</v>
      </c>
      <c r="BE12" s="17"/>
      <c r="BF12" s="16"/>
      <c r="BG12" s="17">
        <v>26</v>
      </c>
      <c r="BH12" s="18">
        <f>BG14/288*100</f>
        <v>0</v>
      </c>
      <c r="BI12" s="17"/>
      <c r="BJ12" s="16"/>
      <c r="BK12" s="17">
        <v>5</v>
      </c>
      <c r="BL12" s="16">
        <f>BK14/98*100</f>
        <v>6.1224489795918364</v>
      </c>
      <c r="BM12" s="17">
        <v>23</v>
      </c>
      <c r="BN12" s="16">
        <f>BM14/463*100</f>
        <v>0</v>
      </c>
      <c r="BO12" s="17">
        <v>44</v>
      </c>
      <c r="BP12" s="18">
        <f>BO14/140*100</f>
        <v>0</v>
      </c>
      <c r="BQ12" s="17">
        <v>24</v>
      </c>
      <c r="BR12" s="18">
        <f>BQ14/211*100</f>
        <v>0</v>
      </c>
      <c r="BS12" s="17"/>
      <c r="BT12" s="16"/>
      <c r="BU12" s="17">
        <v>63</v>
      </c>
      <c r="BV12" s="16">
        <f>BU14/1289*100</f>
        <v>0</v>
      </c>
      <c r="BW12" s="17">
        <v>16</v>
      </c>
      <c r="BX12" s="18">
        <f>BW14/159*100</f>
        <v>0</v>
      </c>
      <c r="BY12" s="17">
        <v>26</v>
      </c>
      <c r="BZ12" s="18">
        <f>BY14/297*100</f>
        <v>0</v>
      </c>
      <c r="CA12" s="20">
        <v>24</v>
      </c>
      <c r="CB12" s="9">
        <f>(BN14+T14+BV14+BA14+P14+BL14)/6</f>
        <v>0.5390491683013573</v>
      </c>
      <c r="CC12" s="10">
        <v>0.32</v>
      </c>
      <c r="CD12" s="11">
        <f>CB14*(1-CC14)</f>
        <v>1.4895475536588265</v>
      </c>
      <c r="CE12" s="12" t="s">
        <v>30</v>
      </c>
    </row>
    <row r="13" spans="1:83">
      <c r="A13" s="8">
        <f>A14+1</f>
        <v>72</v>
      </c>
      <c r="B13" s="12" t="s">
        <v>31</v>
      </c>
      <c r="C13" s="13" t="s">
        <v>22</v>
      </c>
      <c r="D13" s="13" t="s">
        <v>10</v>
      </c>
      <c r="E13" s="13"/>
      <c r="F13" s="9"/>
      <c r="G13" s="14"/>
      <c r="H13" s="9"/>
      <c r="I13" s="14">
        <v>64</v>
      </c>
      <c r="J13" s="15">
        <f>I15/376*100</f>
        <v>23.670212765957448</v>
      </c>
      <c r="K13" s="14"/>
      <c r="L13" s="9"/>
      <c r="M13" s="14">
        <v>59</v>
      </c>
      <c r="N13" s="15">
        <f>M15/427*100</f>
        <v>19.906323185011708</v>
      </c>
      <c r="O13" s="14">
        <v>10</v>
      </c>
      <c r="P13" s="15">
        <f>O15/58*100*0.8</f>
        <v>49.65517241379311</v>
      </c>
      <c r="Q13" s="14">
        <v>34</v>
      </c>
      <c r="R13" s="15">
        <f>Q15/295*100</f>
        <v>18.305084745762713</v>
      </c>
      <c r="S13" s="14"/>
      <c r="T13" s="9"/>
      <c r="U13" s="14"/>
      <c r="V13" s="9"/>
      <c r="W13" s="14">
        <v>64</v>
      </c>
      <c r="X13" s="16">
        <f>W15/778*100</f>
        <v>14.010282776349614</v>
      </c>
      <c r="Y13" s="17">
        <v>101</v>
      </c>
      <c r="Z13" s="18">
        <f>Y15/792*100</f>
        <v>0</v>
      </c>
      <c r="AA13" s="17"/>
      <c r="AB13" s="16"/>
      <c r="AC13" s="17"/>
      <c r="AD13" s="16"/>
      <c r="AE13" s="17"/>
      <c r="AF13" s="16"/>
      <c r="AG13" s="17"/>
      <c r="AH13" s="16"/>
      <c r="AI13" s="16"/>
      <c r="AJ13" s="16"/>
      <c r="AK13" s="16"/>
      <c r="AL13" s="17"/>
      <c r="AM13" s="17"/>
      <c r="AN13" s="17"/>
      <c r="AO13" s="16"/>
      <c r="AP13" s="16"/>
      <c r="AQ13" s="16" t="s">
        <v>10</v>
      </c>
      <c r="AR13" s="17"/>
      <c r="AS13" s="16"/>
      <c r="AT13" s="17">
        <v>9</v>
      </c>
      <c r="AU13" s="18">
        <f>AT15/107*100</f>
        <v>18.691588785046729</v>
      </c>
      <c r="AV13" s="19">
        <v>18.079999999999998</v>
      </c>
      <c r="AW13" s="16">
        <v>8</v>
      </c>
      <c r="AX13" s="17">
        <v>12</v>
      </c>
      <c r="AY13" s="18">
        <f>AX15/138*100</f>
        <v>0</v>
      </c>
      <c r="AZ13" s="17">
        <v>607</v>
      </c>
      <c r="BA13" s="16">
        <f>AZ15/20901*100</f>
        <v>4.1816181043969189</v>
      </c>
      <c r="BB13" s="16" t="s">
        <v>10</v>
      </c>
      <c r="BC13" s="17"/>
      <c r="BD13" s="16"/>
      <c r="BE13" s="17"/>
      <c r="BF13" s="16"/>
      <c r="BG13" s="17">
        <v>36</v>
      </c>
      <c r="BH13" s="18">
        <f>BG15/288*100</f>
        <v>0</v>
      </c>
      <c r="BI13" s="17"/>
      <c r="BJ13" s="16"/>
      <c r="BK13" s="17">
        <v>7</v>
      </c>
      <c r="BL13" s="16">
        <f>BK15/98*100</f>
        <v>22.448979591836736</v>
      </c>
      <c r="BM13" s="17">
        <v>34</v>
      </c>
      <c r="BN13" s="16">
        <f>BM15/463*100</f>
        <v>14.902807775377969</v>
      </c>
      <c r="BO13" s="17">
        <v>23</v>
      </c>
      <c r="BP13" s="18">
        <f>BO15/140*100</f>
        <v>15.714285714285714</v>
      </c>
      <c r="BQ13" s="17">
        <v>16</v>
      </c>
      <c r="BR13" s="16">
        <f>BQ15/211*100</f>
        <v>14.691943127962084</v>
      </c>
      <c r="BS13" s="17">
        <v>184</v>
      </c>
      <c r="BT13" s="18">
        <f>BS15/211*100</f>
        <v>86.729857819905206</v>
      </c>
      <c r="BU13" s="17">
        <v>116</v>
      </c>
      <c r="BV13" s="18">
        <f>BU15/1289*100</f>
        <v>5.275407292474787</v>
      </c>
      <c r="BW13" s="17">
        <v>99</v>
      </c>
      <c r="BX13" s="18">
        <f>BW15/159*100</f>
        <v>16.981132075471699</v>
      </c>
      <c r="BY13" s="17">
        <v>34</v>
      </c>
      <c r="BZ13" s="18">
        <f>BY15/297*100</f>
        <v>22.222222222222221</v>
      </c>
      <c r="CA13" s="20">
        <v>22</v>
      </c>
      <c r="CB13" s="9">
        <f>(BR15+AW15+BN15+BL15+X15+BA15)/6</f>
        <v>1.5416666666666667</v>
      </c>
      <c r="CC13" s="10">
        <v>0.36</v>
      </c>
      <c r="CD13" s="11">
        <f>CB15*(1-CC15)</f>
        <v>0</v>
      </c>
      <c r="CE13" s="12" t="s">
        <v>32</v>
      </c>
    </row>
    <row r="14" spans="1:83">
      <c r="A14" s="8">
        <f>A15+1</f>
        <v>71</v>
      </c>
      <c r="B14" s="12" t="s">
        <v>33</v>
      </c>
      <c r="C14" s="13" t="s">
        <v>9</v>
      </c>
      <c r="D14" s="13"/>
      <c r="E14" s="13"/>
      <c r="F14" s="9"/>
      <c r="G14" s="14"/>
      <c r="H14" s="9"/>
      <c r="I14" s="14"/>
      <c r="J14" s="9"/>
      <c r="K14" s="14"/>
      <c r="L14" s="9"/>
      <c r="M14" s="14"/>
      <c r="N14" s="9"/>
      <c r="O14" s="14"/>
      <c r="P14" s="9"/>
      <c r="Q14" s="14"/>
      <c r="R14" s="9"/>
      <c r="S14" s="14"/>
      <c r="T14" s="9"/>
      <c r="U14" s="14"/>
      <c r="V14" s="9"/>
      <c r="W14" s="14">
        <v>36</v>
      </c>
      <c r="X14" s="16">
        <f>W16/778*100</f>
        <v>5.012853470437018</v>
      </c>
      <c r="Y14" s="17"/>
      <c r="Z14" s="16"/>
      <c r="AA14" s="17">
        <v>43</v>
      </c>
      <c r="AB14" s="16">
        <f>AA16/716*100</f>
        <v>0</v>
      </c>
      <c r="AC14" s="17"/>
      <c r="AD14" s="16"/>
      <c r="AE14" s="17"/>
      <c r="AF14" s="16"/>
      <c r="AG14" s="17"/>
      <c r="AH14" s="16"/>
      <c r="AI14" s="16" t="s">
        <v>34</v>
      </c>
      <c r="AJ14" s="16" t="s">
        <v>35</v>
      </c>
      <c r="AK14" s="16">
        <v>2</v>
      </c>
      <c r="AL14" s="17"/>
      <c r="AM14" s="17"/>
      <c r="AN14" s="17"/>
      <c r="AO14" s="16"/>
      <c r="AP14" s="16"/>
      <c r="AQ14" s="16"/>
      <c r="AR14" s="17">
        <v>17</v>
      </c>
      <c r="AS14" s="16">
        <f>AR16/223*100</f>
        <v>0</v>
      </c>
      <c r="AT14" s="17"/>
      <c r="AU14" s="16"/>
      <c r="AV14" s="19"/>
      <c r="AW14" s="16"/>
      <c r="AX14" s="17"/>
      <c r="AY14" s="16"/>
      <c r="AZ14" s="17">
        <v>262</v>
      </c>
      <c r="BA14" s="16">
        <f>AZ16/20901*100</f>
        <v>3.2342950098081436</v>
      </c>
      <c r="BB14" s="16"/>
      <c r="BC14" s="17"/>
      <c r="BD14" s="16"/>
      <c r="BE14" s="17"/>
      <c r="BF14" s="16"/>
      <c r="BG14" s="17"/>
      <c r="BH14" s="16"/>
      <c r="BI14" s="17"/>
      <c r="BJ14" s="16"/>
      <c r="BK14" s="17">
        <v>6</v>
      </c>
      <c r="BL14" s="16">
        <f>BK16/98*100</f>
        <v>0</v>
      </c>
      <c r="BM14" s="17"/>
      <c r="BN14" s="16"/>
      <c r="BO14" s="17"/>
      <c r="BP14" s="16"/>
      <c r="BQ14" s="17"/>
      <c r="BR14" s="16"/>
      <c r="BS14" s="17"/>
      <c r="BT14" s="16"/>
      <c r="BU14" s="17"/>
      <c r="BV14" s="16"/>
      <c r="BW14" s="17"/>
      <c r="BX14" s="16"/>
      <c r="BY14" s="17"/>
      <c r="BZ14" s="16"/>
      <c r="CA14" s="20">
        <v>6</v>
      </c>
      <c r="CB14" s="9">
        <f>(X16+AB16+AS16+BA16+BL16+AK16)/6</f>
        <v>1.4895475536588265</v>
      </c>
      <c r="CC14" s="10"/>
      <c r="CD14" s="11">
        <f>CB16*(1-CC16)</f>
        <v>2.3008899534415046</v>
      </c>
      <c r="CE14" s="12" t="s">
        <v>36</v>
      </c>
    </row>
    <row r="15" spans="1:83">
      <c r="A15" s="8">
        <f>A16+1</f>
        <v>70</v>
      </c>
      <c r="B15" s="12" t="s">
        <v>13</v>
      </c>
      <c r="C15" s="13" t="s">
        <v>37</v>
      </c>
      <c r="D15" s="13" t="s">
        <v>10</v>
      </c>
      <c r="E15" s="13">
        <v>51</v>
      </c>
      <c r="F15" s="15">
        <f>E17/287*100</f>
        <v>0</v>
      </c>
      <c r="G15" s="14"/>
      <c r="H15" s="9"/>
      <c r="I15" s="14">
        <v>89</v>
      </c>
      <c r="J15" s="15">
        <f>I17/376*100</f>
        <v>0</v>
      </c>
      <c r="K15" s="14">
        <v>108</v>
      </c>
      <c r="L15" s="15">
        <f>K17/761*100</f>
        <v>0</v>
      </c>
      <c r="M15" s="14">
        <v>85</v>
      </c>
      <c r="N15" s="15">
        <f>M17/427*100</f>
        <v>0</v>
      </c>
      <c r="O15" s="14">
        <v>36</v>
      </c>
      <c r="P15" s="15">
        <f>O17/139*100*0.9</f>
        <v>9.7122302158273381</v>
      </c>
      <c r="Q15" s="14">
        <v>54</v>
      </c>
      <c r="R15" s="15">
        <f>Q17/295*100</f>
        <v>0</v>
      </c>
      <c r="S15" s="14">
        <v>55</v>
      </c>
      <c r="T15" s="15" t="e">
        <f>S17/459*100</f>
        <v>#VALUE!</v>
      </c>
      <c r="U15" s="14"/>
      <c r="V15" s="9"/>
      <c r="W15" s="14">
        <v>109</v>
      </c>
      <c r="X15" s="18">
        <f>W17/778*100</f>
        <v>0</v>
      </c>
      <c r="Y15" s="17"/>
      <c r="Z15" s="16"/>
      <c r="AA15" s="17">
        <v>108</v>
      </c>
      <c r="AB15" s="18">
        <f>AA17/716*100</f>
        <v>0</v>
      </c>
      <c r="AC15" s="17"/>
      <c r="AD15" s="16"/>
      <c r="AE15" s="17">
        <v>50</v>
      </c>
      <c r="AF15" s="16">
        <f>AE17/505*100</f>
        <v>0</v>
      </c>
      <c r="AG15" s="17"/>
      <c r="AH15" s="16"/>
      <c r="AI15" s="16"/>
      <c r="AJ15" s="16"/>
      <c r="AK15" s="16"/>
      <c r="AL15" s="17"/>
      <c r="AM15" s="17"/>
      <c r="AN15" s="17"/>
      <c r="AO15" s="16"/>
      <c r="AP15" s="16"/>
      <c r="AQ15" s="16"/>
      <c r="AR15" s="17">
        <v>26</v>
      </c>
      <c r="AS15" s="16">
        <f>AR17/223*100</f>
        <v>0</v>
      </c>
      <c r="AT15" s="17">
        <v>20</v>
      </c>
      <c r="AU15" s="18">
        <f>AT17/107*100</f>
        <v>0</v>
      </c>
      <c r="AV15" s="19">
        <v>18.25</v>
      </c>
      <c r="AW15" s="16">
        <v>9.25</v>
      </c>
      <c r="AX15" s="17"/>
      <c r="AY15" s="16"/>
      <c r="AZ15" s="17">
        <v>874</v>
      </c>
      <c r="BA15" s="16">
        <f>AZ17/20901*100</f>
        <v>0</v>
      </c>
      <c r="BB15" s="16" t="s">
        <v>10</v>
      </c>
      <c r="BC15" s="17">
        <v>132</v>
      </c>
      <c r="BD15" s="16">
        <f>BC17/1896*100</f>
        <v>0</v>
      </c>
      <c r="BE15" s="17"/>
      <c r="BF15" s="16"/>
      <c r="BG15" s="17"/>
      <c r="BH15" s="16"/>
      <c r="BI15" s="17"/>
      <c r="BJ15" s="16"/>
      <c r="BK15" s="17">
        <v>22</v>
      </c>
      <c r="BL15" s="18">
        <f>BK17/98*100</f>
        <v>0</v>
      </c>
      <c r="BM15" s="17">
        <v>69</v>
      </c>
      <c r="BN15" s="18">
        <f>BM17/463*100</f>
        <v>0</v>
      </c>
      <c r="BO15" s="17">
        <v>22</v>
      </c>
      <c r="BP15" s="18">
        <f>BO17/140*100</f>
        <v>0</v>
      </c>
      <c r="BQ15" s="17">
        <v>31</v>
      </c>
      <c r="BR15" s="18">
        <f>BQ17/211*100</f>
        <v>0</v>
      </c>
      <c r="BS15" s="17">
        <v>183</v>
      </c>
      <c r="BT15" s="18">
        <f>BS17/211*100</f>
        <v>0</v>
      </c>
      <c r="BU15" s="17">
        <v>68</v>
      </c>
      <c r="BV15" s="16">
        <f>BU17/1289*100*0.8</f>
        <v>8.3165244375484875</v>
      </c>
      <c r="BW15" s="17">
        <v>27</v>
      </c>
      <c r="BX15" s="18">
        <f>BW17/159*100</f>
        <v>0</v>
      </c>
      <c r="BY15" s="17">
        <v>66</v>
      </c>
      <c r="BZ15" s="18">
        <f>BY17/297*100</f>
        <v>0</v>
      </c>
      <c r="CA15" s="20">
        <v>25</v>
      </c>
      <c r="CB15" s="9">
        <f>(AS17+BV17+BA17+AW17+BD17+AF17)/6</f>
        <v>0</v>
      </c>
      <c r="CC15" s="10">
        <v>0.36</v>
      </c>
      <c r="CD15" s="11">
        <f>CB17*(1-CC17)</f>
        <v>0</v>
      </c>
      <c r="CE15" s="12" t="s">
        <v>38</v>
      </c>
    </row>
    <row r="16" spans="1:83">
      <c r="A16" s="8">
        <f>A17+1</f>
        <v>69</v>
      </c>
      <c r="B16" s="12" t="s">
        <v>39</v>
      </c>
      <c r="C16" s="13" t="s">
        <v>22</v>
      </c>
      <c r="D16" s="13" t="s">
        <v>10</v>
      </c>
      <c r="E16" s="13"/>
      <c r="F16" s="9"/>
      <c r="G16" s="14"/>
      <c r="H16" s="9"/>
      <c r="I16" s="14">
        <v>72</v>
      </c>
      <c r="J16" s="15">
        <f>I18/376*100</f>
        <v>0</v>
      </c>
      <c r="K16" s="14"/>
      <c r="L16" s="9"/>
      <c r="M16" s="14"/>
      <c r="N16" s="9"/>
      <c r="O16" s="14"/>
      <c r="P16" s="9"/>
      <c r="Q16" s="14">
        <v>33</v>
      </c>
      <c r="R16" s="9">
        <f>Q18/295*100</f>
        <v>0</v>
      </c>
      <c r="S16" s="14"/>
      <c r="T16" s="9"/>
      <c r="U16" s="14"/>
      <c r="V16" s="9"/>
      <c r="W16" s="14">
        <v>39</v>
      </c>
      <c r="X16" s="16">
        <f>W18/778*100</f>
        <v>6.6838046272493568</v>
      </c>
      <c r="Y16" s="17"/>
      <c r="Z16" s="16"/>
      <c r="AA16" s="17"/>
      <c r="AB16" s="16"/>
      <c r="AC16" s="17"/>
      <c r="AD16" s="16"/>
      <c r="AE16" s="17"/>
      <c r="AF16" s="16"/>
      <c r="AG16" s="17"/>
      <c r="AH16" s="16"/>
      <c r="AI16" s="16"/>
      <c r="AJ16" s="16"/>
      <c r="AK16" s="16"/>
      <c r="AL16" s="17"/>
      <c r="AM16" s="17"/>
      <c r="AN16" s="17"/>
      <c r="AO16" s="16"/>
      <c r="AP16" s="16"/>
      <c r="AQ16" s="16" t="s">
        <v>10</v>
      </c>
      <c r="AR16" s="17"/>
      <c r="AS16" s="16"/>
      <c r="AT16" s="17"/>
      <c r="AU16" s="16"/>
      <c r="AV16" s="19">
        <v>17.43</v>
      </c>
      <c r="AW16" s="16">
        <v>5.5</v>
      </c>
      <c r="AX16" s="17"/>
      <c r="AY16" s="16"/>
      <c r="AZ16" s="17">
        <v>676</v>
      </c>
      <c r="BA16" s="16">
        <f>AZ18/20901*100</f>
        <v>2.2534806947036028</v>
      </c>
      <c r="BB16" s="16" t="s">
        <v>10</v>
      </c>
      <c r="BC16" s="17"/>
      <c r="BD16" s="16"/>
      <c r="BE16" s="17"/>
      <c r="BF16" s="16"/>
      <c r="BG16" s="17"/>
      <c r="BH16" s="16"/>
      <c r="BI16" s="17"/>
      <c r="BJ16" s="16"/>
      <c r="BK16" s="17"/>
      <c r="BL16" s="16"/>
      <c r="BM16" s="17"/>
      <c r="BN16" s="16"/>
      <c r="BO16" s="17"/>
      <c r="BP16" s="16"/>
      <c r="BQ16" s="17"/>
      <c r="BR16" s="16"/>
      <c r="BS16" s="17"/>
      <c r="BT16" s="16"/>
      <c r="BU16" s="17">
        <v>98</v>
      </c>
      <c r="BV16" s="16">
        <f>BU18/1289*100</f>
        <v>0</v>
      </c>
      <c r="BW16" s="17">
        <v>22</v>
      </c>
      <c r="BX16" s="16">
        <f>BW18/159*100</f>
        <v>0</v>
      </c>
      <c r="BY16" s="17">
        <v>42</v>
      </c>
      <c r="BZ16" s="18">
        <f>BY18/297*100</f>
        <v>0</v>
      </c>
      <c r="CA16" s="20">
        <v>11</v>
      </c>
      <c r="CB16" s="9">
        <f>(BX18+R18+X18+AW18+BA18+BV18)/6</f>
        <v>3.1093107478939253</v>
      </c>
      <c r="CC16" s="10">
        <v>0.26</v>
      </c>
      <c r="CD16" s="11">
        <f>CB18*(1-CC18)</f>
        <v>8.9529968234382959</v>
      </c>
      <c r="CE16" s="12" t="s">
        <v>40</v>
      </c>
    </row>
    <row r="17" spans="1:83">
      <c r="A17" s="8">
        <f>A18+1</f>
        <v>68</v>
      </c>
      <c r="B17" s="12" t="s">
        <v>41</v>
      </c>
      <c r="C17" s="13" t="s">
        <v>22</v>
      </c>
      <c r="D17" s="13" t="s">
        <v>10</v>
      </c>
      <c r="E17" s="13"/>
      <c r="F17" s="9"/>
      <c r="G17" s="14">
        <v>49</v>
      </c>
      <c r="H17" s="9">
        <f>G19/207*100/2</f>
        <v>0</v>
      </c>
      <c r="I17" s="14"/>
      <c r="J17" s="9"/>
      <c r="K17" s="14"/>
      <c r="L17" s="9"/>
      <c r="M17" s="14"/>
      <c r="N17" s="9"/>
      <c r="O17" s="14">
        <v>15</v>
      </c>
      <c r="P17" s="9">
        <f>O19/116*100*0.7</f>
        <v>36.206896551724135</v>
      </c>
      <c r="Q17" s="14"/>
      <c r="R17" s="9"/>
      <c r="S17" s="14" t="s">
        <v>42</v>
      </c>
      <c r="T17" s="9"/>
      <c r="U17" s="14"/>
      <c r="V17" s="9"/>
      <c r="W17" s="14"/>
      <c r="X17" s="16"/>
      <c r="Y17" s="17"/>
      <c r="Z17" s="16"/>
      <c r="AA17" s="17"/>
      <c r="AB17" s="16"/>
      <c r="AC17" s="17"/>
      <c r="AD17" s="16"/>
      <c r="AE17" s="17"/>
      <c r="AF17" s="16"/>
      <c r="AG17" s="17">
        <v>5</v>
      </c>
      <c r="AH17" s="16">
        <f>AG19/182*100</f>
        <v>0</v>
      </c>
      <c r="AI17" s="16"/>
      <c r="AJ17" s="16"/>
      <c r="AK17" s="16"/>
      <c r="AL17" s="17"/>
      <c r="AM17" s="17"/>
      <c r="AN17" s="17"/>
      <c r="AO17" s="16"/>
      <c r="AP17" s="16"/>
      <c r="AQ17" s="16"/>
      <c r="AR17" s="17"/>
      <c r="AS17" s="16"/>
      <c r="AT17" s="17"/>
      <c r="AU17" s="16"/>
      <c r="AV17" s="19"/>
      <c r="AW17" s="16"/>
      <c r="AX17" s="17"/>
      <c r="AY17" s="16"/>
      <c r="AZ17" s="17"/>
      <c r="BA17" s="16"/>
      <c r="BB17" s="16" t="s">
        <v>10</v>
      </c>
      <c r="BC17" s="17"/>
      <c r="BD17" s="16"/>
      <c r="BE17" s="17"/>
      <c r="BF17" s="16"/>
      <c r="BG17" s="17"/>
      <c r="BH17" s="16"/>
      <c r="BI17" s="17"/>
      <c r="BJ17" s="16"/>
      <c r="BK17" s="17"/>
      <c r="BL17" s="16"/>
      <c r="BM17" s="17"/>
      <c r="BN17" s="16"/>
      <c r="BO17" s="17"/>
      <c r="BP17" s="16"/>
      <c r="BQ17" s="17"/>
      <c r="BR17" s="16"/>
      <c r="BS17" s="17"/>
      <c r="BT17" s="16"/>
      <c r="BU17" s="17">
        <v>134</v>
      </c>
      <c r="BV17" s="16">
        <f>BU19/1289*100</f>
        <v>0</v>
      </c>
      <c r="BW17" s="17"/>
      <c r="BX17" s="16"/>
      <c r="BY17" s="17"/>
      <c r="BZ17" s="16"/>
      <c r="CA17" s="20">
        <v>19</v>
      </c>
      <c r="CB17" s="9">
        <f>(H19+P19+AH19+BV19)/4</f>
        <v>0</v>
      </c>
      <c r="CC17" s="10">
        <v>0.32</v>
      </c>
      <c r="CD17" s="11">
        <f>CB19*(1-CC19)</f>
        <v>1.5330151153540175</v>
      </c>
      <c r="CE17" s="12" t="s">
        <v>43</v>
      </c>
    </row>
    <row r="18" spans="1:83">
      <c r="A18" s="8">
        <f>A19+1</f>
        <v>67</v>
      </c>
      <c r="B18" s="12" t="s">
        <v>44</v>
      </c>
      <c r="C18" s="13" t="s">
        <v>22</v>
      </c>
      <c r="D18" s="13"/>
      <c r="E18" s="13"/>
      <c r="F18" s="9"/>
      <c r="G18" s="14"/>
      <c r="H18" s="9"/>
      <c r="I18" s="14"/>
      <c r="J18" s="9"/>
      <c r="K18" s="14"/>
      <c r="L18" s="9"/>
      <c r="M18" s="14"/>
      <c r="N18" s="9"/>
      <c r="O18" s="14">
        <v>15</v>
      </c>
      <c r="P18" s="9">
        <f>O20/116*100*0.7</f>
        <v>0</v>
      </c>
      <c r="Q18" s="14"/>
      <c r="R18" s="9"/>
      <c r="S18" s="21">
        <v>55</v>
      </c>
      <c r="T18" s="9">
        <f>S20/671*100</f>
        <v>0</v>
      </c>
      <c r="U18" s="14"/>
      <c r="V18" s="9"/>
      <c r="W18" s="14">
        <v>52</v>
      </c>
      <c r="X18" s="16">
        <f>W20/778*100</f>
        <v>7.4550128534704374</v>
      </c>
      <c r="Y18" s="17"/>
      <c r="Z18" s="16"/>
      <c r="AA18" s="17"/>
      <c r="AB18" s="16"/>
      <c r="AC18" s="17"/>
      <c r="AD18" s="16"/>
      <c r="AE18" s="17"/>
      <c r="AF18" s="16"/>
      <c r="AG18" s="17"/>
      <c r="AH18" s="16"/>
      <c r="AI18" s="16"/>
      <c r="AJ18" s="16"/>
      <c r="AK18" s="16"/>
      <c r="AL18" s="17"/>
      <c r="AM18" s="17"/>
      <c r="AN18" s="17"/>
      <c r="AO18" s="16"/>
      <c r="AP18" s="16"/>
      <c r="AQ18" s="16"/>
      <c r="AR18" s="17"/>
      <c r="AS18" s="16"/>
      <c r="AT18" s="17"/>
      <c r="AU18" s="16"/>
      <c r="AV18" s="19">
        <v>18.2</v>
      </c>
      <c r="AW18" s="16">
        <v>9</v>
      </c>
      <c r="AX18" s="17"/>
      <c r="AY18" s="16"/>
      <c r="AZ18" s="17">
        <v>471</v>
      </c>
      <c r="BA18" s="16">
        <f>AZ20/20901*100</f>
        <v>2.2008516338931154</v>
      </c>
      <c r="BB18" s="16"/>
      <c r="BC18" s="17"/>
      <c r="BD18" s="16"/>
      <c r="BE18" s="17"/>
      <c r="BF18" s="16"/>
      <c r="BG18" s="17"/>
      <c r="BH18" s="16"/>
      <c r="BI18" s="17"/>
      <c r="BJ18" s="16"/>
      <c r="BK18" s="17"/>
      <c r="BL18" s="16"/>
      <c r="BM18" s="17"/>
      <c r="BN18" s="16"/>
      <c r="BO18" s="17"/>
      <c r="BP18" s="16"/>
      <c r="BQ18" s="17"/>
      <c r="BR18" s="16"/>
      <c r="BS18" s="17"/>
      <c r="BT18" s="16"/>
      <c r="BU18" s="17"/>
      <c r="BV18" s="16"/>
      <c r="BW18" s="17"/>
      <c r="BX18" s="16"/>
      <c r="BY18" s="17"/>
      <c r="BZ18" s="16"/>
      <c r="CA18" s="20">
        <v>9</v>
      </c>
      <c r="CB18" s="9">
        <f>(P20+T20+X20+AW20+BA20)/5</f>
        <v>9.9477742482647731</v>
      </c>
      <c r="CC18" s="10">
        <v>0.1</v>
      </c>
      <c r="CD18" s="11">
        <f>CB20*(1-CC20)</f>
        <v>3.7816195372750645</v>
      </c>
      <c r="CE18" s="12" t="s">
        <v>45</v>
      </c>
    </row>
    <row r="19" spans="1:83">
      <c r="A19" s="8">
        <f>A20+1</f>
        <v>66</v>
      </c>
      <c r="B19" s="12" t="s">
        <v>46</v>
      </c>
      <c r="C19" s="13" t="s">
        <v>22</v>
      </c>
      <c r="D19" s="13"/>
      <c r="E19" s="13">
        <v>48</v>
      </c>
      <c r="F19" s="15">
        <f>E21/287*100</f>
        <v>16.027874564459928</v>
      </c>
      <c r="G19" s="14"/>
      <c r="H19" s="9"/>
      <c r="I19" s="14"/>
      <c r="J19" s="9"/>
      <c r="K19" s="14">
        <v>119</v>
      </c>
      <c r="L19" s="15">
        <f>K21/761*100</f>
        <v>0</v>
      </c>
      <c r="M19" s="14"/>
      <c r="N19" s="9"/>
      <c r="O19" s="14">
        <v>60</v>
      </c>
      <c r="P19" s="15">
        <f>O21/189*100*0.9</f>
        <v>0</v>
      </c>
      <c r="Q19" s="14">
        <v>46</v>
      </c>
      <c r="R19" s="9">
        <f>Q21/295*100</f>
        <v>0</v>
      </c>
      <c r="S19" s="21">
        <v>180</v>
      </c>
      <c r="T19" s="15">
        <f>S21/671*100</f>
        <v>11.475409836065573</v>
      </c>
      <c r="U19" s="14"/>
      <c r="V19" s="9"/>
      <c r="W19" s="14">
        <v>72</v>
      </c>
      <c r="X19" s="16">
        <f>W21/778*100</f>
        <v>10.411311053984576</v>
      </c>
      <c r="Y19" s="17"/>
      <c r="Z19" s="16"/>
      <c r="AA19" s="17">
        <v>149</v>
      </c>
      <c r="AB19" s="18">
        <f>AA21/716*100</f>
        <v>0</v>
      </c>
      <c r="AC19" s="17">
        <v>109</v>
      </c>
      <c r="AD19" s="18">
        <f>AC21/308*100</f>
        <v>28.571428571428569</v>
      </c>
      <c r="AE19" s="17">
        <v>105</v>
      </c>
      <c r="AF19" s="18">
        <f>AE21/505*100</f>
        <v>0</v>
      </c>
      <c r="AG19" s="17"/>
      <c r="AH19" s="16"/>
      <c r="AI19" s="16" t="s">
        <v>47</v>
      </c>
      <c r="AJ19" s="16" t="s">
        <v>48</v>
      </c>
      <c r="AK19" s="18">
        <v>18.600000000000001</v>
      </c>
      <c r="AL19" s="17"/>
      <c r="AM19" s="17"/>
      <c r="AN19" s="17"/>
      <c r="AO19" s="16"/>
      <c r="AP19" s="16"/>
      <c r="AQ19" s="16"/>
      <c r="AR19" s="17">
        <v>31</v>
      </c>
      <c r="AS19" s="18">
        <f>AR21/223*100</f>
        <v>15.246636771300448</v>
      </c>
      <c r="AT19" s="17">
        <v>8</v>
      </c>
      <c r="AU19" s="16">
        <f>AT21/107*100</f>
        <v>13.084112149532709</v>
      </c>
      <c r="AV19" s="19"/>
      <c r="AW19" s="16"/>
      <c r="AX19" s="17">
        <v>53</v>
      </c>
      <c r="AY19" s="18">
        <f>AX21/138*100</f>
        <v>15.217391304347828</v>
      </c>
      <c r="AZ19" s="17">
        <v>809</v>
      </c>
      <c r="BA19" s="16">
        <f>AZ21/20901*100</f>
        <v>0</v>
      </c>
      <c r="BB19" s="16"/>
      <c r="BC19" s="17">
        <v>236</v>
      </c>
      <c r="BD19" s="16">
        <f>BC21/1896*100</f>
        <v>0</v>
      </c>
      <c r="BE19" s="17"/>
      <c r="BF19" s="16"/>
      <c r="BG19" s="17"/>
      <c r="BH19" s="16"/>
      <c r="BI19" s="17">
        <v>31</v>
      </c>
      <c r="BJ19" s="16">
        <f>BI21/419*100</f>
        <v>11.694510739856803</v>
      </c>
      <c r="BK19" s="17"/>
      <c r="BL19" s="16"/>
      <c r="BM19" s="17"/>
      <c r="BN19" s="16"/>
      <c r="BO19" s="17"/>
      <c r="BP19" s="16"/>
      <c r="BQ19" s="17"/>
      <c r="BR19" s="16"/>
      <c r="BS19" s="17"/>
      <c r="BT19" s="16"/>
      <c r="BU19" s="17"/>
      <c r="BV19" s="16"/>
      <c r="BW19" s="17"/>
      <c r="BX19" s="16"/>
      <c r="BY19" s="17"/>
      <c r="BZ19" s="16"/>
      <c r="CA19" s="20">
        <v>15</v>
      </c>
      <c r="CB19" s="9">
        <f>(BA21+BD21+BJ21+R21+AU21+X21)/6</f>
        <v>1.8695306284805089</v>
      </c>
      <c r="CC19" s="10">
        <v>0.18</v>
      </c>
      <c r="CD19" s="11">
        <f>CB21*(1-CC21)</f>
        <v>3.5766666666666662</v>
      </c>
      <c r="CE19" s="12" t="s">
        <v>49</v>
      </c>
    </row>
    <row r="20" spans="1:83">
      <c r="A20" s="8">
        <f>A21+1</f>
        <v>65</v>
      </c>
      <c r="B20" s="12" t="s">
        <v>50</v>
      </c>
      <c r="C20" s="13" t="s">
        <v>9</v>
      </c>
      <c r="D20" s="13" t="s">
        <v>10</v>
      </c>
      <c r="E20" s="13">
        <v>36</v>
      </c>
      <c r="F20" s="9">
        <f>E22/287*100</f>
        <v>0</v>
      </c>
      <c r="G20" s="14"/>
      <c r="H20" s="9"/>
      <c r="I20" s="14"/>
      <c r="J20" s="9"/>
      <c r="K20" s="14"/>
      <c r="L20" s="9"/>
      <c r="M20" s="14"/>
      <c r="N20" s="9"/>
      <c r="O20" s="14"/>
      <c r="P20" s="9"/>
      <c r="Q20" s="14"/>
      <c r="R20" s="9"/>
      <c r="S20" s="14"/>
      <c r="T20" s="9"/>
      <c r="U20" s="14"/>
      <c r="V20" s="9"/>
      <c r="W20" s="14">
        <v>58</v>
      </c>
      <c r="X20" s="16">
        <f>W22/778*100</f>
        <v>21.59383033419023</v>
      </c>
      <c r="Y20" s="17"/>
      <c r="Z20" s="16"/>
      <c r="AA20" s="17"/>
      <c r="AB20" s="16"/>
      <c r="AC20" s="17"/>
      <c r="AD20" s="16"/>
      <c r="AE20" s="17"/>
      <c r="AF20" s="16"/>
      <c r="AG20" s="17"/>
      <c r="AH20" s="16"/>
      <c r="AI20" s="16"/>
      <c r="AJ20" s="16"/>
      <c r="AK20" s="16"/>
      <c r="AL20" s="17"/>
      <c r="AM20" s="17"/>
      <c r="AN20" s="17"/>
      <c r="AO20" s="16"/>
      <c r="AP20" s="16"/>
      <c r="AQ20" s="16" t="s">
        <v>10</v>
      </c>
      <c r="AR20" s="17"/>
      <c r="AS20" s="16"/>
      <c r="AT20" s="17"/>
      <c r="AU20" s="16"/>
      <c r="AV20" s="19">
        <v>18.23</v>
      </c>
      <c r="AW20" s="16">
        <v>9.5</v>
      </c>
      <c r="AX20" s="17"/>
      <c r="AY20" s="16"/>
      <c r="AZ20" s="17">
        <v>460</v>
      </c>
      <c r="BA20" s="16">
        <f>AZ22/20901*100</f>
        <v>18.64504090713363</v>
      </c>
      <c r="BB20" s="16" t="s">
        <v>10</v>
      </c>
      <c r="BC20" s="17"/>
      <c r="BD20" s="16"/>
      <c r="BE20" s="17"/>
      <c r="BF20" s="16"/>
      <c r="BG20" s="17"/>
      <c r="BH20" s="16"/>
      <c r="BI20" s="17"/>
      <c r="BJ20" s="16"/>
      <c r="BK20" s="17">
        <v>23</v>
      </c>
      <c r="BL20" s="18">
        <f>BK22/98*100</f>
        <v>15.306122448979592</v>
      </c>
      <c r="BM20" s="17">
        <v>39</v>
      </c>
      <c r="BN20" s="16">
        <f>BM22/463*100</f>
        <v>0</v>
      </c>
      <c r="BO20" s="17"/>
      <c r="BP20" s="16"/>
      <c r="BQ20" s="17">
        <v>51</v>
      </c>
      <c r="BR20" s="18">
        <f>BQ22/211*100</f>
        <v>0</v>
      </c>
      <c r="BS20" s="17"/>
      <c r="BT20" s="16"/>
      <c r="BU20" s="17"/>
      <c r="BV20" s="16"/>
      <c r="BW20" s="17"/>
      <c r="BX20" s="16"/>
      <c r="BY20" s="17">
        <v>45</v>
      </c>
      <c r="BZ20" s="16">
        <f>BY22/297*100</f>
        <v>18.518518518518519</v>
      </c>
      <c r="CA20" s="20">
        <v>10</v>
      </c>
      <c r="CB20" s="9">
        <f>(F22+X22+AW22+BA22+BZ22+BN22)/6</f>
        <v>4.5019280205655532</v>
      </c>
      <c r="CC20" s="10">
        <v>0.16</v>
      </c>
      <c r="CD20" s="11">
        <f>CB22*(1-CC22)</f>
        <v>0</v>
      </c>
      <c r="CE20" s="12" t="s">
        <v>51</v>
      </c>
    </row>
    <row r="21" spans="1:83">
      <c r="A21" s="8">
        <f>A22+1</f>
        <v>64</v>
      </c>
      <c r="B21" s="12" t="s">
        <v>52</v>
      </c>
      <c r="C21" s="13" t="s">
        <v>27</v>
      </c>
      <c r="D21" s="13" t="s">
        <v>10</v>
      </c>
      <c r="E21" s="13">
        <v>46</v>
      </c>
      <c r="F21" s="15">
        <f>E23/287*100</f>
        <v>0</v>
      </c>
      <c r="G21" s="14"/>
      <c r="H21" s="9"/>
      <c r="I21" s="14"/>
      <c r="J21" s="9"/>
      <c r="K21" s="14"/>
      <c r="L21" s="9"/>
      <c r="M21" s="14"/>
      <c r="N21" s="9"/>
      <c r="O21" s="14"/>
      <c r="P21" s="9"/>
      <c r="Q21" s="14"/>
      <c r="R21" s="9"/>
      <c r="S21" s="21">
        <v>77</v>
      </c>
      <c r="T21" s="9">
        <f>S23/671*100</f>
        <v>0</v>
      </c>
      <c r="U21" s="14">
        <v>12</v>
      </c>
      <c r="V21" s="15">
        <f>U23/72*100</f>
        <v>0</v>
      </c>
      <c r="W21" s="14">
        <v>81</v>
      </c>
      <c r="X21" s="16">
        <f>W23/778*100</f>
        <v>0</v>
      </c>
      <c r="Y21" s="17"/>
      <c r="Z21" s="16"/>
      <c r="AA21" s="17"/>
      <c r="AB21" s="16"/>
      <c r="AC21" s="17">
        <v>88</v>
      </c>
      <c r="AD21" s="18">
        <f>AC23/308*100</f>
        <v>0</v>
      </c>
      <c r="AE21" s="17"/>
      <c r="AF21" s="16"/>
      <c r="AG21" s="17"/>
      <c r="AH21" s="16"/>
      <c r="AI21" s="16" t="s">
        <v>53</v>
      </c>
      <c r="AJ21" s="16" t="s">
        <v>54</v>
      </c>
      <c r="AK21" s="16">
        <v>5</v>
      </c>
      <c r="AL21" s="17"/>
      <c r="AM21" s="17"/>
      <c r="AN21" s="17"/>
      <c r="AO21" s="16"/>
      <c r="AP21" s="16"/>
      <c r="AQ21" s="16"/>
      <c r="AR21" s="17">
        <v>34</v>
      </c>
      <c r="AS21" s="18">
        <f>AR23/223*100</f>
        <v>0</v>
      </c>
      <c r="AT21" s="17">
        <v>14</v>
      </c>
      <c r="AU21" s="16">
        <f>AT23/107*100</f>
        <v>0</v>
      </c>
      <c r="AV21" s="19">
        <v>19.13</v>
      </c>
      <c r="AW21" s="16">
        <v>14.5</v>
      </c>
      <c r="AX21" s="17">
        <v>21</v>
      </c>
      <c r="AY21" s="18">
        <f>AX23/138*100</f>
        <v>0</v>
      </c>
      <c r="AZ21" s="17"/>
      <c r="BA21" s="16"/>
      <c r="BB21" s="16"/>
      <c r="BC21" s="17"/>
      <c r="BD21" s="16"/>
      <c r="BE21" s="17">
        <v>45</v>
      </c>
      <c r="BF21" s="18">
        <f>BE23/286*100</f>
        <v>0</v>
      </c>
      <c r="BG21" s="17"/>
      <c r="BH21" s="16"/>
      <c r="BI21" s="17">
        <v>49</v>
      </c>
      <c r="BJ21" s="16">
        <f>BI23/419*100</f>
        <v>11.217183770883054</v>
      </c>
      <c r="BK21" s="17">
        <v>16</v>
      </c>
      <c r="BL21" s="18">
        <f>BK23/98*100</f>
        <v>10.204081632653061</v>
      </c>
      <c r="BM21" s="17"/>
      <c r="BN21" s="16"/>
      <c r="BO21" s="17"/>
      <c r="BP21" s="16"/>
      <c r="BQ21" s="17"/>
      <c r="BR21" s="16"/>
      <c r="BS21" s="17"/>
      <c r="BT21" s="16"/>
      <c r="BU21" s="17"/>
      <c r="BV21" s="16"/>
      <c r="BW21" s="17"/>
      <c r="BX21" s="16"/>
      <c r="BY21" s="17">
        <v>49</v>
      </c>
      <c r="BZ21" s="18">
        <f>BY23/297*100</f>
        <v>0</v>
      </c>
      <c r="CA21" s="20">
        <v>15</v>
      </c>
      <c r="CB21" s="9">
        <f>(AK23+T23+AW23+X23+BJ23+AU23)/6</f>
        <v>4.833333333333333</v>
      </c>
      <c r="CC21" s="10">
        <v>0.26</v>
      </c>
      <c r="CD21" s="11">
        <f>CB23*(1-CC23)</f>
        <v>0</v>
      </c>
      <c r="CE21" s="12" t="s">
        <v>55</v>
      </c>
    </row>
    <row r="22" spans="1:83">
      <c r="A22" s="8">
        <f>A23+1</f>
        <v>63</v>
      </c>
      <c r="B22" s="12" t="s">
        <v>56</v>
      </c>
      <c r="C22" s="13" t="s">
        <v>27</v>
      </c>
      <c r="D22" s="13"/>
      <c r="E22" s="13"/>
      <c r="F22" s="9"/>
      <c r="G22" s="14"/>
      <c r="H22" s="9"/>
      <c r="I22" s="14">
        <v>112</v>
      </c>
      <c r="J22" s="15">
        <f>I24/376*100</f>
        <v>0</v>
      </c>
      <c r="K22" s="14"/>
      <c r="L22" s="9"/>
      <c r="M22" s="14"/>
      <c r="N22" s="9"/>
      <c r="O22" s="14">
        <v>45</v>
      </c>
      <c r="P22" s="15">
        <f>O24/189*100*0.9</f>
        <v>0</v>
      </c>
      <c r="Q22" s="14"/>
      <c r="R22" s="9"/>
      <c r="S22" s="14"/>
      <c r="T22" s="9"/>
      <c r="U22" s="14"/>
      <c r="V22" s="9"/>
      <c r="W22" s="14">
        <v>168</v>
      </c>
      <c r="X22" s="18">
        <f>W24/778*100</f>
        <v>9.5115681233933156</v>
      </c>
      <c r="Y22" s="17"/>
      <c r="Z22" s="16"/>
      <c r="AA22" s="17">
        <v>177</v>
      </c>
      <c r="AB22" s="18">
        <f>AA24/716*100</f>
        <v>0</v>
      </c>
      <c r="AC22" s="17">
        <v>71</v>
      </c>
      <c r="AD22" s="18">
        <f>AC24/308*100</f>
        <v>0</v>
      </c>
      <c r="AE22" s="17">
        <v>77</v>
      </c>
      <c r="AF22" s="16">
        <f>AE24/505*100</f>
        <v>11.485148514851486</v>
      </c>
      <c r="AG22" s="17">
        <v>13</v>
      </c>
      <c r="AH22" s="16">
        <f>AG24/182*100</f>
        <v>0</v>
      </c>
      <c r="AI22" s="16"/>
      <c r="AJ22" s="16"/>
      <c r="AK22" s="16"/>
      <c r="AL22" s="17"/>
      <c r="AM22" s="17"/>
      <c r="AN22" s="17"/>
      <c r="AO22" s="16"/>
      <c r="AP22" s="16"/>
      <c r="AQ22" s="16"/>
      <c r="AR22" s="17"/>
      <c r="AS22" s="16"/>
      <c r="AT22" s="17"/>
      <c r="AU22" s="16"/>
      <c r="AV22" s="19">
        <v>19.41</v>
      </c>
      <c r="AW22" s="18">
        <v>17.5</v>
      </c>
      <c r="AX22" s="17">
        <v>19</v>
      </c>
      <c r="AY22" s="16">
        <f>AX24/138*100</f>
        <v>0</v>
      </c>
      <c r="AZ22" s="17">
        <v>3897</v>
      </c>
      <c r="BA22" s="18">
        <f>AZ24/20901*100</f>
        <v>0</v>
      </c>
      <c r="BB22" s="16"/>
      <c r="BC22" s="17"/>
      <c r="BD22" s="16"/>
      <c r="BE22" s="17">
        <v>51</v>
      </c>
      <c r="BF22" s="18">
        <f>BE24/286*100</f>
        <v>0</v>
      </c>
      <c r="BG22" s="17"/>
      <c r="BH22" s="16"/>
      <c r="BI22" s="17">
        <v>68</v>
      </c>
      <c r="BJ22" s="16">
        <f>BI24/419*100</f>
        <v>0</v>
      </c>
      <c r="BK22" s="17">
        <v>15</v>
      </c>
      <c r="BL22" s="16">
        <f>BK24/98*100</f>
        <v>0</v>
      </c>
      <c r="BM22" s="17"/>
      <c r="BN22" s="16"/>
      <c r="BO22" s="17"/>
      <c r="BP22" s="16"/>
      <c r="BQ22" s="17"/>
      <c r="BR22" s="16"/>
      <c r="BS22" s="17"/>
      <c r="BT22" s="16"/>
      <c r="BU22" s="17">
        <v>104</v>
      </c>
      <c r="BV22" s="16">
        <f>BU24/1289*100</f>
        <v>0</v>
      </c>
      <c r="BW22" s="17">
        <v>31</v>
      </c>
      <c r="BX22" s="18">
        <f>BW24/159*100</f>
        <v>12.578616352201259</v>
      </c>
      <c r="BY22" s="17">
        <v>55</v>
      </c>
      <c r="BZ22" s="18">
        <f>BY24/297*100</f>
        <v>0</v>
      </c>
      <c r="CA22" s="20">
        <v>16</v>
      </c>
      <c r="CB22" s="9">
        <f>(AH24+BL24+BJ24+BV24+AY24+AF24)/6</f>
        <v>0</v>
      </c>
      <c r="CC22" s="10">
        <v>0.28000000000000003</v>
      </c>
      <c r="CD22" s="11">
        <f>CB24*(1-CC24)</f>
        <v>18.768107050829634</v>
      </c>
      <c r="CE22" s="12" t="s">
        <v>57</v>
      </c>
    </row>
    <row r="23" spans="1:83">
      <c r="A23" s="8">
        <f>A24+1</f>
        <v>62</v>
      </c>
      <c r="B23" s="12" t="s">
        <v>58</v>
      </c>
      <c r="C23" s="13" t="s">
        <v>9</v>
      </c>
      <c r="D23" s="13"/>
      <c r="E23" s="13"/>
      <c r="F23" s="9"/>
      <c r="G23" s="14"/>
      <c r="H23" s="9"/>
      <c r="I23" s="14"/>
      <c r="J23" s="9"/>
      <c r="K23" s="14"/>
      <c r="L23" s="9"/>
      <c r="M23" s="14"/>
      <c r="N23" s="9"/>
      <c r="O23" s="14"/>
      <c r="P23" s="9"/>
      <c r="Q23" s="14"/>
      <c r="R23" s="9"/>
      <c r="S23" s="14"/>
      <c r="T23" s="9"/>
      <c r="U23" s="14"/>
      <c r="V23" s="9"/>
      <c r="W23" s="14"/>
      <c r="X23" s="16"/>
      <c r="Y23" s="17">
        <v>128</v>
      </c>
      <c r="Z23" s="16">
        <f>Y25/792*100</f>
        <v>0</v>
      </c>
      <c r="AA23" s="17"/>
      <c r="AB23" s="16"/>
      <c r="AC23" s="17"/>
      <c r="AD23" s="16"/>
      <c r="AE23" s="17"/>
      <c r="AF23" s="16"/>
      <c r="AG23" s="17"/>
      <c r="AH23" s="16"/>
      <c r="AI23" s="16" t="s">
        <v>59</v>
      </c>
      <c r="AJ23" s="16" t="s">
        <v>19</v>
      </c>
      <c r="AK23" s="16">
        <v>11.5</v>
      </c>
      <c r="AL23" s="17"/>
      <c r="AM23" s="23" t="s">
        <v>60</v>
      </c>
      <c r="AN23" s="17" t="s">
        <v>61</v>
      </c>
      <c r="AO23" s="18">
        <v>17.8</v>
      </c>
      <c r="AP23" s="16"/>
      <c r="AQ23" s="16"/>
      <c r="AR23" s="17"/>
      <c r="AS23" s="16"/>
      <c r="AT23" s="17"/>
      <c r="AU23" s="16"/>
      <c r="AV23" s="19">
        <v>19.420000000000002</v>
      </c>
      <c r="AW23" s="18">
        <v>17.5</v>
      </c>
      <c r="AX23" s="17"/>
      <c r="AY23" s="16"/>
      <c r="AZ23" s="17">
        <v>1617</v>
      </c>
      <c r="BA23" s="16">
        <f>AZ25/20901*100</f>
        <v>0</v>
      </c>
      <c r="BB23" s="16"/>
      <c r="BC23" s="17"/>
      <c r="BD23" s="16"/>
      <c r="BE23" s="17"/>
      <c r="BF23" s="16"/>
      <c r="BG23" s="17"/>
      <c r="BH23" s="16"/>
      <c r="BI23" s="17">
        <v>47</v>
      </c>
      <c r="BJ23" s="16">
        <f>BI25/419*100</f>
        <v>0</v>
      </c>
      <c r="BK23" s="17">
        <v>10</v>
      </c>
      <c r="BL23" s="16">
        <f>BK25/98*100</f>
        <v>0</v>
      </c>
      <c r="BM23" s="17"/>
      <c r="BN23" s="16"/>
      <c r="BO23" s="17"/>
      <c r="BP23" s="16"/>
      <c r="BQ23" s="17"/>
      <c r="BR23" s="16"/>
      <c r="BS23" s="17"/>
      <c r="BT23" s="16"/>
      <c r="BU23" s="17">
        <v>157</v>
      </c>
      <c r="BV23" s="16">
        <f>BU25/1289*100</f>
        <v>0</v>
      </c>
      <c r="BW23" s="17"/>
      <c r="BX23" s="16"/>
      <c r="BY23" s="17"/>
      <c r="BZ23" s="16"/>
      <c r="CA23" s="20">
        <v>8</v>
      </c>
      <c r="CB23" s="9">
        <f>(Z25+AK25+BV25+BA25+BJ25+BL25)/6</f>
        <v>0</v>
      </c>
      <c r="CC23" s="10">
        <v>0.12</v>
      </c>
      <c r="CD23" s="11">
        <f>CB25*(1-CC25)</f>
        <v>2.94</v>
      </c>
      <c r="CE23" s="12" t="s">
        <v>62</v>
      </c>
    </row>
    <row r="24" spans="1:83">
      <c r="A24" s="8">
        <f>A25+1</f>
        <v>61</v>
      </c>
      <c r="B24" s="12" t="s">
        <v>63</v>
      </c>
      <c r="C24" s="13" t="s">
        <v>22</v>
      </c>
      <c r="D24" s="13" t="s">
        <v>10</v>
      </c>
      <c r="E24" s="13"/>
      <c r="F24" s="9"/>
      <c r="G24" s="14"/>
      <c r="H24" s="9"/>
      <c r="I24" s="14"/>
      <c r="J24" s="9"/>
      <c r="K24" s="14"/>
      <c r="L24" s="9"/>
      <c r="M24" s="14"/>
      <c r="N24" s="9"/>
      <c r="O24" s="14"/>
      <c r="P24" s="9"/>
      <c r="Q24" s="14"/>
      <c r="R24" s="9"/>
      <c r="S24" s="14"/>
      <c r="T24" s="9"/>
      <c r="U24" s="14"/>
      <c r="V24" s="9"/>
      <c r="W24" s="14">
        <v>74</v>
      </c>
      <c r="X24" s="16">
        <f>W26/778*100</f>
        <v>32.519280205655527</v>
      </c>
      <c r="Y24" s="17"/>
      <c r="Z24" s="16"/>
      <c r="AA24" s="17"/>
      <c r="AB24" s="16"/>
      <c r="AC24" s="17"/>
      <c r="AD24" s="16"/>
      <c r="AE24" s="17">
        <v>58</v>
      </c>
      <c r="AF24" s="16">
        <f>AE26/505*100</f>
        <v>0</v>
      </c>
      <c r="AG24" s="17"/>
      <c r="AH24" s="16"/>
      <c r="AI24" s="16"/>
      <c r="AJ24" s="16"/>
      <c r="AK24" s="16"/>
      <c r="AL24" s="17"/>
      <c r="AM24" s="17"/>
      <c r="AN24" s="17"/>
      <c r="AO24" s="16"/>
      <c r="AP24" s="16"/>
      <c r="AQ24" s="16" t="s">
        <v>10</v>
      </c>
      <c r="AR24" s="17"/>
      <c r="AS24" s="16"/>
      <c r="AT24" s="17"/>
      <c r="AU24" s="16"/>
      <c r="AV24" s="19"/>
      <c r="AW24" s="16"/>
      <c r="AX24" s="17"/>
      <c r="AY24" s="16"/>
      <c r="AZ24" s="17"/>
      <c r="BA24" s="16"/>
      <c r="BB24" s="16" t="s">
        <v>10</v>
      </c>
      <c r="BC24" s="17"/>
      <c r="BD24" s="16"/>
      <c r="BE24" s="17"/>
      <c r="BF24" s="16"/>
      <c r="BG24" s="17"/>
      <c r="BH24" s="16"/>
      <c r="BI24" s="17"/>
      <c r="BJ24" s="16"/>
      <c r="BK24" s="17"/>
      <c r="BL24" s="16"/>
      <c r="BM24" s="17">
        <v>84</v>
      </c>
      <c r="BN24" s="16">
        <f>BM26/463*100</f>
        <v>23.974082073434126</v>
      </c>
      <c r="BO24" s="17">
        <v>16</v>
      </c>
      <c r="BP24" s="16">
        <f>BO26/140*100</f>
        <v>0</v>
      </c>
      <c r="BQ24" s="17"/>
      <c r="BR24" s="16"/>
      <c r="BS24" s="17"/>
      <c r="BT24" s="16"/>
      <c r="BU24" s="17"/>
      <c r="BV24" s="16"/>
      <c r="BW24" s="17">
        <v>20</v>
      </c>
      <c r="BX24" s="16">
        <f>BW26/159*100</f>
        <v>47.79874213836478</v>
      </c>
      <c r="BY24" s="17"/>
      <c r="BZ24" s="16"/>
      <c r="CA24" s="20">
        <v>8</v>
      </c>
      <c r="CB24" s="9">
        <f>(X26+AF26+BN26+BP26+BX26)/5</f>
        <v>21.327394375942767</v>
      </c>
      <c r="CC24" s="10">
        <v>0.12</v>
      </c>
      <c r="CD24" s="11">
        <f>CB26*(1-CC26)</f>
        <v>6.201449109275794</v>
      </c>
      <c r="CE24" s="12" t="s">
        <v>64</v>
      </c>
    </row>
    <row r="25" spans="1:83">
      <c r="A25" s="8">
        <f>A26+1</f>
        <v>60</v>
      </c>
      <c r="B25" s="12" t="s">
        <v>65</v>
      </c>
      <c r="C25" s="13" t="s">
        <v>22</v>
      </c>
      <c r="D25" s="13"/>
      <c r="E25" s="13"/>
      <c r="F25" s="9"/>
      <c r="G25" s="14"/>
      <c r="H25" s="9"/>
      <c r="I25" s="14">
        <v>116</v>
      </c>
      <c r="J25" s="15">
        <f>I27/376*100</f>
        <v>0</v>
      </c>
      <c r="K25" s="14">
        <v>169</v>
      </c>
      <c r="L25" s="15">
        <f>K27/761*100</f>
        <v>0</v>
      </c>
      <c r="M25" s="14"/>
      <c r="N25" s="9"/>
      <c r="O25" s="14">
        <v>64</v>
      </c>
      <c r="P25" s="15">
        <f>O27/189*100*0.9</f>
        <v>20.952380952380953</v>
      </c>
      <c r="Q25" s="14"/>
      <c r="R25" s="9"/>
      <c r="S25" s="21">
        <v>206</v>
      </c>
      <c r="T25" s="15">
        <f>S27/671*100</f>
        <v>0</v>
      </c>
      <c r="U25" s="14"/>
      <c r="V25" s="9"/>
      <c r="W25" s="14"/>
      <c r="X25" s="16"/>
      <c r="Y25" s="17"/>
      <c r="Z25" s="16"/>
      <c r="AA25" s="17"/>
      <c r="AB25" s="16"/>
      <c r="AC25" s="17"/>
      <c r="AD25" s="16"/>
      <c r="AE25" s="17">
        <v>121</v>
      </c>
      <c r="AF25" s="18">
        <f>AE27/505*100</f>
        <v>0</v>
      </c>
      <c r="AG25" s="17">
        <v>16</v>
      </c>
      <c r="AH25" s="16">
        <f>AG27/182*100</f>
        <v>0</v>
      </c>
      <c r="AI25" s="16"/>
      <c r="AJ25" s="16"/>
      <c r="AK25" s="16"/>
      <c r="AL25" s="17">
        <v>75</v>
      </c>
      <c r="AM25" s="17"/>
      <c r="AN25" s="17"/>
      <c r="AO25" s="16"/>
      <c r="AP25" s="16">
        <f>AL27/438*100</f>
        <v>0</v>
      </c>
      <c r="AQ25" s="16" t="s">
        <v>10</v>
      </c>
      <c r="AR25" s="17"/>
      <c r="AS25" s="16"/>
      <c r="AT25" s="17">
        <v>19</v>
      </c>
      <c r="AU25" s="16">
        <f>AT27/107*100</f>
        <v>0</v>
      </c>
      <c r="AV25" s="19">
        <v>19.29</v>
      </c>
      <c r="AW25" s="16">
        <v>16</v>
      </c>
      <c r="AX25" s="17">
        <v>18</v>
      </c>
      <c r="AY25" s="16">
        <f>AX27/138*100</f>
        <v>0</v>
      </c>
      <c r="AZ25" s="17"/>
      <c r="BA25" s="16"/>
      <c r="BB25" s="16"/>
      <c r="BC25" s="17">
        <v>256</v>
      </c>
      <c r="BD25" s="16">
        <f>BC27/1896*100</f>
        <v>0</v>
      </c>
      <c r="BE25" s="17"/>
      <c r="BF25" s="16"/>
      <c r="BG25" s="17"/>
      <c r="BH25" s="16"/>
      <c r="BI25" s="17"/>
      <c r="BJ25" s="16"/>
      <c r="BK25" s="17"/>
      <c r="BL25" s="16"/>
      <c r="BM25" s="17"/>
      <c r="BN25" s="16"/>
      <c r="BO25" s="17"/>
      <c r="BP25" s="16"/>
      <c r="BQ25" s="17"/>
      <c r="BR25" s="16"/>
      <c r="BS25" s="17"/>
      <c r="BT25" s="16"/>
      <c r="BU25" s="17"/>
      <c r="BV25" s="16"/>
      <c r="BW25" s="17"/>
      <c r="BX25" s="16"/>
      <c r="BY25" s="17"/>
      <c r="BZ25" s="16"/>
      <c r="CA25" s="20">
        <v>12</v>
      </c>
      <c r="CB25" s="9">
        <f>(AP27+BD27+AW27+AU27+AY27+AH27)/6</f>
        <v>3.5</v>
      </c>
      <c r="CC25" s="10">
        <v>0.16</v>
      </c>
      <c r="CD25" s="11">
        <f>CB27*(1-CC27)</f>
        <v>1.6999999999999997</v>
      </c>
      <c r="CE25" s="12" t="s">
        <v>14</v>
      </c>
    </row>
    <row r="26" spans="1:83">
      <c r="A26" s="8">
        <f>A27+1</f>
        <v>59</v>
      </c>
      <c r="B26" s="12" t="s">
        <v>66</v>
      </c>
      <c r="C26" s="13" t="s">
        <v>22</v>
      </c>
      <c r="D26" s="13" t="s">
        <v>10</v>
      </c>
      <c r="E26" s="13">
        <v>85</v>
      </c>
      <c r="F26" s="15">
        <f>E28/287*100</f>
        <v>51.219512195121951</v>
      </c>
      <c r="G26" s="14"/>
      <c r="H26" s="9"/>
      <c r="I26" s="14"/>
      <c r="J26" s="9"/>
      <c r="K26" s="14">
        <v>192</v>
      </c>
      <c r="L26" s="9">
        <f>K28/761*100</f>
        <v>0</v>
      </c>
      <c r="M26" s="14"/>
      <c r="N26" s="9"/>
      <c r="O26" s="14">
        <v>81</v>
      </c>
      <c r="P26" s="15">
        <f>O28/189*100*0.9</f>
        <v>17.142857142857142</v>
      </c>
      <c r="Q26" s="14">
        <v>97</v>
      </c>
      <c r="R26" s="15">
        <f>Q28/295*100</f>
        <v>0</v>
      </c>
      <c r="S26" s="14"/>
      <c r="T26" s="9"/>
      <c r="U26" s="14"/>
      <c r="V26" s="9"/>
      <c r="W26" s="14">
        <v>253</v>
      </c>
      <c r="X26" s="18">
        <f>W28/778*100</f>
        <v>34.832904884318765</v>
      </c>
      <c r="Y26" s="17"/>
      <c r="Z26" s="16"/>
      <c r="AA26" s="17">
        <v>345</v>
      </c>
      <c r="AB26" s="18">
        <f>AA28/716*100</f>
        <v>37.709497206703915</v>
      </c>
      <c r="AC26" s="17"/>
      <c r="AD26" s="16"/>
      <c r="AE26" s="17"/>
      <c r="AF26" s="16"/>
      <c r="AG26" s="17"/>
      <c r="AH26" s="16"/>
      <c r="AI26" s="16" t="s">
        <v>67</v>
      </c>
      <c r="AJ26" s="16" t="s">
        <v>68</v>
      </c>
      <c r="AK26" s="18">
        <v>41.8</v>
      </c>
      <c r="AL26" s="17"/>
      <c r="AM26" s="17"/>
      <c r="AN26" s="17"/>
      <c r="AO26" s="16"/>
      <c r="AP26" s="16"/>
      <c r="AQ26" s="16"/>
      <c r="AR26" s="17"/>
      <c r="AS26" s="16"/>
      <c r="AT26" s="17"/>
      <c r="AU26" s="16"/>
      <c r="AV26" s="19">
        <v>19.52</v>
      </c>
      <c r="AW26" s="16">
        <v>18.5</v>
      </c>
      <c r="AX26" s="17">
        <v>27</v>
      </c>
      <c r="AY26" s="16">
        <f>AX28/138*100</f>
        <v>0</v>
      </c>
      <c r="AZ26" s="17">
        <v>1634</v>
      </c>
      <c r="BA26" s="16">
        <f>AZ28/20901*100</f>
        <v>10.989904789244534</v>
      </c>
      <c r="BB26" s="16" t="s">
        <v>10</v>
      </c>
      <c r="BC26" s="17"/>
      <c r="BD26" s="16"/>
      <c r="BE26" s="17">
        <v>136</v>
      </c>
      <c r="BF26" s="18">
        <f>BE28/286*100</f>
        <v>0</v>
      </c>
      <c r="BG26" s="17">
        <v>149</v>
      </c>
      <c r="BH26" s="18">
        <f>BG28/288*100</f>
        <v>39.236111111111107</v>
      </c>
      <c r="BI26" s="17">
        <v>140</v>
      </c>
      <c r="BJ26" s="18">
        <f>BI28/419*100</f>
        <v>0</v>
      </c>
      <c r="BK26" s="17">
        <v>26</v>
      </c>
      <c r="BL26" s="16">
        <f>BK28/98*100</f>
        <v>0</v>
      </c>
      <c r="BM26" s="17">
        <v>111</v>
      </c>
      <c r="BN26" s="16">
        <f>BM28/463*100</f>
        <v>32.181425485961121</v>
      </c>
      <c r="BO26" s="17"/>
      <c r="BP26" s="16"/>
      <c r="BQ26" s="17"/>
      <c r="BR26" s="16"/>
      <c r="BS26" s="17"/>
      <c r="BT26" s="16"/>
      <c r="BU26" s="17">
        <v>403</v>
      </c>
      <c r="BV26" s="18">
        <f>BU28/1289*100</f>
        <v>41.7377812257564</v>
      </c>
      <c r="BW26" s="17">
        <v>76</v>
      </c>
      <c r="BX26" s="18">
        <f>BW28/159*100</f>
        <v>39.622641509433961</v>
      </c>
      <c r="BY26" s="17"/>
      <c r="BZ26" s="16"/>
      <c r="CA26" s="20">
        <v>19</v>
      </c>
      <c r="CB26" s="9">
        <f>(BL28+L28+AY28+BA28+BN28+AW28)/6</f>
        <v>9.6897642332434284</v>
      </c>
      <c r="CC26" s="10">
        <v>0.36</v>
      </c>
      <c r="CD26" s="11">
        <f>CB28*(1-CC28)</f>
        <v>2.6066666666666665</v>
      </c>
      <c r="CE26" s="12" t="s">
        <v>17</v>
      </c>
    </row>
    <row r="27" spans="1:83">
      <c r="A27" s="8">
        <f>A28+1</f>
        <v>58</v>
      </c>
      <c r="B27" s="12" t="s">
        <v>69</v>
      </c>
      <c r="C27" s="13" t="s">
        <v>22</v>
      </c>
      <c r="D27" s="13" t="s">
        <v>10</v>
      </c>
      <c r="E27" s="13">
        <v>77</v>
      </c>
      <c r="F27" s="9">
        <f>E29/287*100</f>
        <v>0</v>
      </c>
      <c r="G27" s="14"/>
      <c r="H27" s="9"/>
      <c r="I27" s="14"/>
      <c r="J27" s="9"/>
      <c r="K27" s="14"/>
      <c r="L27" s="9"/>
      <c r="M27" s="14"/>
      <c r="N27" s="9"/>
      <c r="O27" s="14">
        <v>44</v>
      </c>
      <c r="P27" s="9">
        <f>O29/189*100*0.9</f>
        <v>0</v>
      </c>
      <c r="Q27" s="14"/>
      <c r="R27" s="9"/>
      <c r="S27" s="14"/>
      <c r="T27" s="9"/>
      <c r="U27" s="14"/>
      <c r="V27" s="9"/>
      <c r="W27" s="14">
        <v>185</v>
      </c>
      <c r="X27" s="16">
        <f>W29/778*100</f>
        <v>38.560411311053983</v>
      </c>
      <c r="Y27" s="17"/>
      <c r="Z27" s="16"/>
      <c r="AA27" s="17">
        <v>205</v>
      </c>
      <c r="AB27" s="18">
        <f>AA29/716*100</f>
        <v>25.69832402234637</v>
      </c>
      <c r="AC27" s="17"/>
      <c r="AD27" s="16"/>
      <c r="AE27" s="17"/>
      <c r="AF27" s="16"/>
      <c r="AG27" s="17"/>
      <c r="AH27" s="16"/>
      <c r="AI27" s="24" t="s">
        <v>60</v>
      </c>
      <c r="AJ27" s="16" t="s">
        <v>70</v>
      </c>
      <c r="AK27" s="16">
        <v>16.2</v>
      </c>
      <c r="AL27" s="17"/>
      <c r="AM27" s="17"/>
      <c r="AN27" s="17"/>
      <c r="AO27" s="16"/>
      <c r="AP27" s="16"/>
      <c r="AQ27" s="16" t="s">
        <v>10</v>
      </c>
      <c r="AR27" s="17">
        <v>75</v>
      </c>
      <c r="AS27" s="18">
        <f>AR29/223*100</f>
        <v>36.771300448430495</v>
      </c>
      <c r="AT27" s="17"/>
      <c r="AU27" s="16"/>
      <c r="AV27" s="19">
        <v>20.190000000000001</v>
      </c>
      <c r="AW27" s="16">
        <v>21</v>
      </c>
      <c r="AX27" s="17"/>
      <c r="AY27" s="16"/>
      <c r="AZ27" s="17">
        <v>1341</v>
      </c>
      <c r="BA27" s="16">
        <f>AZ29/20901*100</f>
        <v>9.521075546624564</v>
      </c>
      <c r="BB27" s="16" t="s">
        <v>10</v>
      </c>
      <c r="BC27" s="17"/>
      <c r="BD27" s="16"/>
      <c r="BE27" s="17"/>
      <c r="BF27" s="16"/>
      <c r="BG27" s="17"/>
      <c r="BH27" s="16"/>
      <c r="BI27" s="17">
        <v>123</v>
      </c>
      <c r="BJ27" s="18">
        <f>BI29/419*100</f>
        <v>0</v>
      </c>
      <c r="BK27" s="17"/>
      <c r="BL27" s="16"/>
      <c r="BM27" s="17"/>
      <c r="BN27" s="16"/>
      <c r="BO27" s="17"/>
      <c r="BP27" s="16"/>
      <c r="BQ27" s="17"/>
      <c r="BR27" s="16"/>
      <c r="BS27" s="17">
        <v>63</v>
      </c>
      <c r="BT27" s="18">
        <f>BS29/211*100</f>
        <v>0</v>
      </c>
      <c r="BU27" s="17">
        <v>402</v>
      </c>
      <c r="BV27" s="18">
        <f>BU29/1289*100</f>
        <v>0</v>
      </c>
      <c r="BW27" s="17"/>
      <c r="BX27" s="16"/>
      <c r="BY27" s="17"/>
      <c r="BZ27" s="16"/>
      <c r="CA27" s="20">
        <v>14</v>
      </c>
      <c r="CB27" s="9">
        <f>(F29+P29+X29+AK29+BA29+AW29)/6</f>
        <v>2.5</v>
      </c>
      <c r="CC27" s="10">
        <v>0.32</v>
      </c>
      <c r="CD27" s="11">
        <f>CB29*(1-CC29)</f>
        <v>2.6</v>
      </c>
      <c r="CE27" s="12" t="s">
        <v>24</v>
      </c>
    </row>
    <row r="28" spans="1:83">
      <c r="A28" s="8">
        <f>A29+1</f>
        <v>57</v>
      </c>
      <c r="B28" s="12" t="s">
        <v>16</v>
      </c>
      <c r="C28" s="13" t="s">
        <v>37</v>
      </c>
      <c r="D28" s="13"/>
      <c r="E28" s="13">
        <v>147</v>
      </c>
      <c r="F28" s="15">
        <f>E30/287*100</f>
        <v>0</v>
      </c>
      <c r="G28" s="14"/>
      <c r="H28" s="9"/>
      <c r="I28" s="14">
        <v>190</v>
      </c>
      <c r="J28" s="15">
        <f>I30/376*100</f>
        <v>0</v>
      </c>
      <c r="K28" s="14"/>
      <c r="L28" s="9"/>
      <c r="M28" s="14">
        <v>196</v>
      </c>
      <c r="N28" s="15">
        <f>M30/427*100</f>
        <v>0</v>
      </c>
      <c r="O28" s="14">
        <v>36</v>
      </c>
      <c r="P28" s="15">
        <f>O30/58*100*0.9*0.8</f>
        <v>0</v>
      </c>
      <c r="Q28" s="14"/>
      <c r="R28" s="9"/>
      <c r="S28" s="25">
        <v>97</v>
      </c>
      <c r="T28" s="9">
        <f>S30/459*100</f>
        <v>85.838779956427018</v>
      </c>
      <c r="U28" s="14"/>
      <c r="V28" s="9"/>
      <c r="W28" s="14">
        <v>271</v>
      </c>
      <c r="X28" s="18">
        <f>W30/778*100</f>
        <v>58.997429305912597</v>
      </c>
      <c r="Y28" s="17"/>
      <c r="Z28" s="16"/>
      <c r="AA28" s="17">
        <v>270</v>
      </c>
      <c r="AB28" s="18">
        <f>AA30/716*100</f>
        <v>51.117318435754186</v>
      </c>
      <c r="AC28" s="17"/>
      <c r="AD28" s="16"/>
      <c r="AE28" s="17">
        <v>139</v>
      </c>
      <c r="AF28" s="16">
        <f>AE30/505*100</f>
        <v>0</v>
      </c>
      <c r="AG28" s="17">
        <v>39</v>
      </c>
      <c r="AH28" s="16">
        <f>AG30/182*100</f>
        <v>0</v>
      </c>
      <c r="AI28" s="16"/>
      <c r="AJ28" s="16"/>
      <c r="AK28" s="16"/>
      <c r="AL28" s="17">
        <v>129</v>
      </c>
      <c r="AM28" s="17"/>
      <c r="AN28" s="17"/>
      <c r="AO28" s="16"/>
      <c r="AP28" s="18">
        <f>AL30/438*100</f>
        <v>39.041095890410958</v>
      </c>
      <c r="AQ28" s="16"/>
      <c r="AR28" s="17">
        <v>81</v>
      </c>
      <c r="AS28" s="18">
        <f>AR30/223*100</f>
        <v>0</v>
      </c>
      <c r="AT28" s="17">
        <v>25</v>
      </c>
      <c r="AU28" s="16">
        <f>AT30/107*100</f>
        <v>0</v>
      </c>
      <c r="AV28" s="19">
        <v>20.32</v>
      </c>
      <c r="AW28" s="16">
        <v>22.5</v>
      </c>
      <c r="AX28" s="17"/>
      <c r="AY28" s="16"/>
      <c r="AZ28" s="17">
        <v>2297</v>
      </c>
      <c r="BA28" s="16">
        <f>AZ30/20901*100</f>
        <v>10.152624276350414</v>
      </c>
      <c r="BB28" s="16" t="s">
        <v>10</v>
      </c>
      <c r="BC28" s="17"/>
      <c r="BD28" s="16"/>
      <c r="BE28" s="17"/>
      <c r="BF28" s="16"/>
      <c r="BG28" s="17">
        <v>113</v>
      </c>
      <c r="BH28" s="18">
        <f>BG30/288*100</f>
        <v>32.986111111111107</v>
      </c>
      <c r="BI28" s="17"/>
      <c r="BJ28" s="16"/>
      <c r="BK28" s="17"/>
      <c r="BL28" s="16"/>
      <c r="BM28" s="17">
        <v>149</v>
      </c>
      <c r="BN28" s="18">
        <f>BM30/463*100</f>
        <v>25.485961123110151</v>
      </c>
      <c r="BO28" s="17"/>
      <c r="BP28" s="16"/>
      <c r="BQ28" s="17"/>
      <c r="BR28" s="16"/>
      <c r="BS28" s="17"/>
      <c r="BT28" s="16"/>
      <c r="BU28" s="17">
        <v>538</v>
      </c>
      <c r="BV28" s="18">
        <f>BU30/1289*100*0.8</f>
        <v>18.060512024825446</v>
      </c>
      <c r="BW28" s="17">
        <v>63</v>
      </c>
      <c r="BX28" s="18">
        <f>BW30/159*100</f>
        <v>0</v>
      </c>
      <c r="BY28" s="17"/>
      <c r="BZ28" s="16"/>
      <c r="CA28" s="20">
        <v>19</v>
      </c>
      <c r="CB28" s="9">
        <f>(AU30+AF30+AH30+BA30+T30+AW30)/6</f>
        <v>3.8333333333333335</v>
      </c>
      <c r="CC28" s="10">
        <v>0.32</v>
      </c>
      <c r="CD28" s="11">
        <f>CB30*(1-CC30)</f>
        <v>4.92</v>
      </c>
      <c r="CE28" s="12" t="s">
        <v>71</v>
      </c>
    </row>
    <row r="29" spans="1:83">
      <c r="A29" s="8">
        <f>A30+1</f>
        <v>56</v>
      </c>
      <c r="B29" s="12" t="s">
        <v>72</v>
      </c>
      <c r="C29" s="13" t="s">
        <v>22</v>
      </c>
      <c r="D29" s="13"/>
      <c r="E29" s="13"/>
      <c r="F29" s="9"/>
      <c r="G29" s="14"/>
      <c r="H29" s="9"/>
      <c r="I29" s="14"/>
      <c r="J29" s="9"/>
      <c r="K29" s="14"/>
      <c r="L29" s="9"/>
      <c r="M29" s="14"/>
      <c r="N29" s="9"/>
      <c r="O29" s="14"/>
      <c r="P29" s="9"/>
      <c r="Q29" s="14"/>
      <c r="R29" s="9"/>
      <c r="S29" s="25">
        <v>326</v>
      </c>
      <c r="T29" s="15">
        <f>S31/459*100*1.1</f>
        <v>10.544662309368192</v>
      </c>
      <c r="U29" s="14"/>
      <c r="V29" s="9"/>
      <c r="W29" s="14">
        <v>300</v>
      </c>
      <c r="X29" s="18">
        <f>W31/778*100</f>
        <v>0</v>
      </c>
      <c r="Y29" s="17"/>
      <c r="Z29" s="16"/>
      <c r="AA29" s="17">
        <v>184</v>
      </c>
      <c r="AB29" s="16">
        <f>AA31/716*100</f>
        <v>0</v>
      </c>
      <c r="AC29" s="17"/>
      <c r="AD29" s="16"/>
      <c r="AE29" s="17"/>
      <c r="AF29" s="16"/>
      <c r="AG29" s="17"/>
      <c r="AH29" s="16"/>
      <c r="AI29" s="16"/>
      <c r="AJ29" s="16"/>
      <c r="AK29" s="16"/>
      <c r="AL29" s="17"/>
      <c r="AM29" s="17"/>
      <c r="AN29" s="17"/>
      <c r="AO29" s="16"/>
      <c r="AP29" s="16"/>
      <c r="AQ29" s="16" t="s">
        <v>10</v>
      </c>
      <c r="AR29" s="17">
        <v>82</v>
      </c>
      <c r="AS29" s="18">
        <f>AR31/223*100</f>
        <v>0</v>
      </c>
      <c r="AT29" s="17">
        <v>21</v>
      </c>
      <c r="AU29" s="16">
        <f>AT31/107*100</f>
        <v>0</v>
      </c>
      <c r="AV29" s="19">
        <v>19.190000000000001</v>
      </c>
      <c r="AW29" s="16">
        <v>15</v>
      </c>
      <c r="AX29" s="17">
        <v>23</v>
      </c>
      <c r="AY29" s="16">
        <f>AX31/138*100</f>
        <v>0</v>
      </c>
      <c r="AZ29" s="17">
        <v>1990</v>
      </c>
      <c r="BA29" s="16">
        <f>AZ31/20901*100</f>
        <v>0</v>
      </c>
      <c r="BB29" s="16" t="s">
        <v>10</v>
      </c>
      <c r="BC29" s="17">
        <v>586</v>
      </c>
      <c r="BD29" s="16">
        <f>BC31/1896*100</f>
        <v>0</v>
      </c>
      <c r="BE29" s="17"/>
      <c r="BF29" s="16"/>
      <c r="BG29" s="17"/>
      <c r="BH29" s="16"/>
      <c r="BI29" s="17"/>
      <c r="BJ29" s="16"/>
      <c r="BK29" s="17">
        <v>44</v>
      </c>
      <c r="BL29" s="18">
        <f>BK31/98*100</f>
        <v>21.428571428571427</v>
      </c>
      <c r="BM29" s="17"/>
      <c r="BN29" s="16"/>
      <c r="BO29" s="17">
        <v>48</v>
      </c>
      <c r="BP29" s="18">
        <f>BO31/140*100</f>
        <v>0</v>
      </c>
      <c r="BQ29" s="17"/>
      <c r="BR29" s="16"/>
      <c r="BS29" s="17"/>
      <c r="BT29" s="16"/>
      <c r="BU29" s="17"/>
      <c r="BV29" s="16"/>
      <c r="BW29" s="17"/>
      <c r="BX29" s="16"/>
      <c r="BY29" s="17"/>
      <c r="BZ29" s="16"/>
      <c r="CA29" s="20">
        <v>13</v>
      </c>
      <c r="CB29" s="9">
        <f>(AY31+BA31+AB31+AB31+AU31+AW31)/6</f>
        <v>3.3333333333333335</v>
      </c>
      <c r="CC29" s="10">
        <v>0.22</v>
      </c>
      <c r="CD29" s="11">
        <f>CB31*(1-CC31)</f>
        <v>4.6816000000000004</v>
      </c>
      <c r="CE29" s="12" t="s">
        <v>73</v>
      </c>
    </row>
    <row r="30" spans="1:83">
      <c r="A30" s="8">
        <f>A31+1</f>
        <v>55</v>
      </c>
      <c r="B30" s="12" t="s">
        <v>74</v>
      </c>
      <c r="C30" s="13" t="s">
        <v>22</v>
      </c>
      <c r="D30" s="13"/>
      <c r="E30" s="13"/>
      <c r="F30" s="9"/>
      <c r="G30" s="14"/>
      <c r="H30" s="9"/>
      <c r="I30" s="14"/>
      <c r="J30" s="9"/>
      <c r="K30" s="14"/>
      <c r="L30" s="9"/>
      <c r="M30" s="14"/>
      <c r="N30" s="9"/>
      <c r="O30" s="14"/>
      <c r="P30" s="9"/>
      <c r="Q30" s="14"/>
      <c r="R30" s="9"/>
      <c r="S30" s="21">
        <v>394</v>
      </c>
      <c r="T30" s="15">
        <f>S32/671*100</f>
        <v>0</v>
      </c>
      <c r="U30" s="14"/>
      <c r="V30" s="9"/>
      <c r="W30" s="14">
        <v>459</v>
      </c>
      <c r="X30" s="18">
        <f>W32/778*100</f>
        <v>0</v>
      </c>
      <c r="Y30" s="17"/>
      <c r="Z30" s="16"/>
      <c r="AA30" s="17">
        <v>366</v>
      </c>
      <c r="AB30" s="18">
        <f>AA32/716*100</f>
        <v>0</v>
      </c>
      <c r="AC30" s="17"/>
      <c r="AD30" s="16"/>
      <c r="AE30" s="17"/>
      <c r="AF30" s="16"/>
      <c r="AG30" s="17"/>
      <c r="AH30" s="16"/>
      <c r="AI30" s="24" t="s">
        <v>60</v>
      </c>
      <c r="AJ30" s="16" t="s">
        <v>75</v>
      </c>
      <c r="AK30" s="16">
        <v>27.4</v>
      </c>
      <c r="AL30" s="17">
        <v>171</v>
      </c>
      <c r="AM30" s="17"/>
      <c r="AN30" s="17"/>
      <c r="AO30" s="16"/>
      <c r="AP30" s="18">
        <f>AL32/438*100</f>
        <v>0</v>
      </c>
      <c r="AQ30" s="16"/>
      <c r="AR30" s="17"/>
      <c r="AS30" s="16"/>
      <c r="AT30" s="17"/>
      <c r="AU30" s="16"/>
      <c r="AV30" s="19">
        <v>20.38</v>
      </c>
      <c r="AW30" s="16">
        <v>23</v>
      </c>
      <c r="AX30" s="17">
        <v>41</v>
      </c>
      <c r="AY30" s="18">
        <f>AX32/138*100</f>
        <v>0</v>
      </c>
      <c r="AZ30" s="17">
        <v>2122</v>
      </c>
      <c r="BA30" s="16">
        <f>AZ32/20901*100</f>
        <v>0</v>
      </c>
      <c r="BB30" s="16"/>
      <c r="BC30" s="17"/>
      <c r="BD30" s="16"/>
      <c r="BE30" s="17">
        <v>98</v>
      </c>
      <c r="BF30" s="18">
        <f>BE32/286*100</f>
        <v>0</v>
      </c>
      <c r="BG30" s="17">
        <v>95</v>
      </c>
      <c r="BH30" s="18">
        <f>BG32/288*100</f>
        <v>0</v>
      </c>
      <c r="BI30" s="17">
        <v>82</v>
      </c>
      <c r="BJ30" s="16">
        <f>BI32/419*100</f>
        <v>0</v>
      </c>
      <c r="BK30" s="17">
        <v>27</v>
      </c>
      <c r="BL30" s="18">
        <f>BK32/98*100</f>
        <v>0</v>
      </c>
      <c r="BM30" s="17">
        <v>118</v>
      </c>
      <c r="BN30" s="16">
        <f>BM32/463*100</f>
        <v>0</v>
      </c>
      <c r="BO30" s="17">
        <v>39</v>
      </c>
      <c r="BP30" s="18">
        <f>BO32/140*100</f>
        <v>0</v>
      </c>
      <c r="BQ30" s="17"/>
      <c r="BR30" s="16"/>
      <c r="BS30" s="17"/>
      <c r="BT30" s="16"/>
      <c r="BU30" s="17">
        <v>291</v>
      </c>
      <c r="BV30" s="16">
        <f>BU32/1289*100</f>
        <v>6.2063615205585725</v>
      </c>
      <c r="BW30" s="17"/>
      <c r="BX30" s="16"/>
      <c r="BY30" s="17">
        <v>121</v>
      </c>
      <c r="BZ30" s="18">
        <f>BY32/297*100</f>
        <v>0</v>
      </c>
      <c r="CA30" s="20">
        <v>16</v>
      </c>
      <c r="CB30" s="9">
        <f>(AK32+BA32+BN32+BJ32+AW32+BV32)/6</f>
        <v>6.833333333333333</v>
      </c>
      <c r="CC30" s="10">
        <v>0.28000000000000003</v>
      </c>
      <c r="CD30" s="11">
        <f>CB32*(1-CC32)</f>
        <v>2.87</v>
      </c>
      <c r="CE30" s="12" t="s">
        <v>76</v>
      </c>
    </row>
    <row r="31" spans="1:83">
      <c r="A31" s="8">
        <f>A32+1</f>
        <v>54</v>
      </c>
      <c r="B31" s="12" t="s">
        <v>77</v>
      </c>
      <c r="C31" s="13" t="s">
        <v>27</v>
      </c>
      <c r="D31" s="13" t="s">
        <v>10</v>
      </c>
      <c r="E31" s="13"/>
      <c r="F31" s="9"/>
      <c r="G31" s="14"/>
      <c r="H31" s="9"/>
      <c r="I31" s="14"/>
      <c r="J31" s="9"/>
      <c r="K31" s="14"/>
      <c r="L31" s="9"/>
      <c r="M31" s="14"/>
      <c r="N31" s="9"/>
      <c r="O31" s="14"/>
      <c r="P31" s="9"/>
      <c r="Q31" s="14"/>
      <c r="R31" s="9"/>
      <c r="S31" s="14">
        <v>44</v>
      </c>
      <c r="T31" s="9">
        <f>S33/459*100*1.1</f>
        <v>0</v>
      </c>
      <c r="U31" s="14"/>
      <c r="V31" s="9"/>
      <c r="W31" s="14"/>
      <c r="X31" s="16"/>
      <c r="Y31" s="17"/>
      <c r="Z31" s="16"/>
      <c r="AA31" s="17"/>
      <c r="AB31" s="16"/>
      <c r="AC31" s="17"/>
      <c r="AD31" s="16"/>
      <c r="AE31" s="17"/>
      <c r="AF31" s="16"/>
      <c r="AG31" s="17"/>
      <c r="AH31" s="16"/>
      <c r="AI31" s="16"/>
      <c r="AJ31" s="16"/>
      <c r="AK31" s="16"/>
      <c r="AL31" s="17"/>
      <c r="AM31" s="17"/>
      <c r="AN31" s="17"/>
      <c r="AO31" s="16"/>
      <c r="AP31" s="16"/>
      <c r="AQ31" s="16"/>
      <c r="AR31" s="17"/>
      <c r="AS31" s="16"/>
      <c r="AT31" s="17"/>
      <c r="AU31" s="16"/>
      <c r="AV31" s="19">
        <v>20.07</v>
      </c>
      <c r="AW31" s="16">
        <v>20</v>
      </c>
      <c r="AX31" s="17"/>
      <c r="AY31" s="16"/>
      <c r="AZ31" s="17"/>
      <c r="BA31" s="16"/>
      <c r="BB31" s="16"/>
      <c r="BC31" s="17"/>
      <c r="BD31" s="16"/>
      <c r="BE31" s="17"/>
      <c r="BF31" s="16"/>
      <c r="BG31" s="17"/>
      <c r="BH31" s="16"/>
      <c r="BI31" s="17">
        <v>121</v>
      </c>
      <c r="BJ31" s="16">
        <f>BI33/419*100</f>
        <v>0</v>
      </c>
      <c r="BK31" s="17">
        <v>21</v>
      </c>
      <c r="BL31" s="16">
        <f>BK33/98*100</f>
        <v>29.591836734693878</v>
      </c>
      <c r="BM31" s="17"/>
      <c r="BN31" s="16"/>
      <c r="BO31" s="17"/>
      <c r="BP31" s="16"/>
      <c r="BQ31" s="17"/>
      <c r="BR31" s="16"/>
      <c r="BS31" s="17"/>
      <c r="BT31" s="16"/>
      <c r="BU31" s="22">
        <v>63</v>
      </c>
      <c r="BV31" s="26">
        <f>BU33/890*100*1.2</f>
        <v>0</v>
      </c>
      <c r="BW31" s="17"/>
      <c r="BX31" s="26"/>
      <c r="BY31" s="22"/>
      <c r="BZ31" s="26"/>
      <c r="CA31" s="20">
        <v>6</v>
      </c>
      <c r="CB31" s="9">
        <f>(T33+AW33+BJ33+BL33+BV33)/5</f>
        <v>5.32</v>
      </c>
      <c r="CC31" s="10">
        <v>0.12</v>
      </c>
      <c r="CD31" s="11">
        <f>CB33*(1-CC33)</f>
        <v>12.388989858344102</v>
      </c>
      <c r="CE31" s="12" t="s">
        <v>78</v>
      </c>
    </row>
    <row r="32" spans="1:83">
      <c r="A32" s="8">
        <f>A33+1</f>
        <v>53</v>
      </c>
      <c r="B32" s="12" t="s">
        <v>79</v>
      </c>
      <c r="C32" s="13" t="s">
        <v>27</v>
      </c>
      <c r="D32" s="13" t="s">
        <v>10</v>
      </c>
      <c r="E32" s="13">
        <v>176</v>
      </c>
      <c r="F32" s="15">
        <f>E34/287*100</f>
        <v>0</v>
      </c>
      <c r="G32" s="14">
        <v>35</v>
      </c>
      <c r="H32" s="9">
        <f>G34/207*100/2</f>
        <v>0</v>
      </c>
      <c r="I32" s="14"/>
      <c r="J32" s="9"/>
      <c r="K32" s="14"/>
      <c r="L32" s="9"/>
      <c r="M32" s="14"/>
      <c r="N32" s="9"/>
      <c r="O32" s="14">
        <v>61</v>
      </c>
      <c r="P32" s="9">
        <f>O34/189*100*0.9</f>
        <v>36.19047619047619</v>
      </c>
      <c r="Q32" s="14"/>
      <c r="R32" s="9"/>
      <c r="S32" s="25"/>
      <c r="T32" s="9"/>
      <c r="U32" s="14"/>
      <c r="V32" s="9"/>
      <c r="W32" s="14"/>
      <c r="X32" s="16"/>
      <c r="Y32" s="17"/>
      <c r="Z32" s="16"/>
      <c r="AA32" s="17"/>
      <c r="AB32" s="16"/>
      <c r="AC32" s="17"/>
      <c r="AD32" s="16"/>
      <c r="AE32" s="17"/>
      <c r="AF32" s="16"/>
      <c r="AG32" s="17"/>
      <c r="AH32" s="16"/>
      <c r="AI32" s="16" t="s">
        <v>34</v>
      </c>
      <c r="AJ32" s="16" t="s">
        <v>80</v>
      </c>
      <c r="AK32" s="16">
        <v>41</v>
      </c>
      <c r="AL32" s="17"/>
      <c r="AM32" s="17"/>
      <c r="AN32" s="17"/>
      <c r="AO32" s="16"/>
      <c r="AP32" s="16"/>
      <c r="AQ32" s="16"/>
      <c r="AR32" s="17"/>
      <c r="AS32" s="16"/>
      <c r="AT32" s="17"/>
      <c r="AU32" s="16"/>
      <c r="AV32" s="19"/>
      <c r="AW32" s="16"/>
      <c r="AX32" s="17"/>
      <c r="AY32" s="16"/>
      <c r="AZ32" s="17"/>
      <c r="BA32" s="16"/>
      <c r="BB32" s="16" t="s">
        <v>10</v>
      </c>
      <c r="BC32" s="17"/>
      <c r="BD32" s="16"/>
      <c r="BE32" s="17"/>
      <c r="BF32" s="16"/>
      <c r="BG32" s="17"/>
      <c r="BH32" s="16"/>
      <c r="BI32" s="17"/>
      <c r="BJ32" s="16"/>
      <c r="BK32" s="17"/>
      <c r="BL32" s="16"/>
      <c r="BM32" s="17"/>
      <c r="BN32" s="16"/>
      <c r="BO32" s="17"/>
      <c r="BP32" s="16"/>
      <c r="BQ32" s="17"/>
      <c r="BR32" s="16"/>
      <c r="BS32" s="17">
        <v>36</v>
      </c>
      <c r="BT32" s="16">
        <f>BS34/211*100</f>
        <v>0</v>
      </c>
      <c r="BU32" s="17">
        <v>80</v>
      </c>
      <c r="BV32" s="16">
        <f>BU34/1289*100</f>
        <v>0</v>
      </c>
      <c r="BW32" s="17">
        <v>28</v>
      </c>
      <c r="BX32" s="16">
        <f>BW34/159*100</f>
        <v>0</v>
      </c>
      <c r="BY32" s="17"/>
      <c r="BZ32" s="16"/>
      <c r="CA32" s="20">
        <v>9</v>
      </c>
      <c r="CB32" s="9">
        <f>(AK34+H34+P34+BT34+BV34+BX34)/6</f>
        <v>3.5</v>
      </c>
      <c r="CC32" s="10">
        <v>0.18</v>
      </c>
      <c r="CD32" s="11">
        <f>CB34*(1-CC34)</f>
        <v>2.8</v>
      </c>
      <c r="CE32" s="12" t="s">
        <v>81</v>
      </c>
    </row>
    <row r="33" spans="1:83">
      <c r="A33" s="8">
        <f>A34+1</f>
        <v>52</v>
      </c>
      <c r="B33" s="12" t="s">
        <v>82</v>
      </c>
      <c r="C33" s="13" t="s">
        <v>83</v>
      </c>
      <c r="D33" s="13" t="s">
        <v>10</v>
      </c>
      <c r="E33" s="13">
        <v>62</v>
      </c>
      <c r="F33" s="9">
        <f>E35/287*100</f>
        <v>31.010452961672474</v>
      </c>
      <c r="G33" s="14"/>
      <c r="H33" s="9"/>
      <c r="I33" s="14"/>
      <c r="J33" s="9"/>
      <c r="K33" s="14">
        <v>118</v>
      </c>
      <c r="L33" s="9">
        <f>K35/761*100</f>
        <v>21.813403416557161</v>
      </c>
      <c r="M33" s="14"/>
      <c r="N33" s="9"/>
      <c r="O33" s="14"/>
      <c r="P33" s="9"/>
      <c r="Q33" s="14"/>
      <c r="R33" s="9"/>
      <c r="S33" s="14"/>
      <c r="T33" s="9"/>
      <c r="U33" s="14"/>
      <c r="V33" s="9"/>
      <c r="W33" s="14">
        <v>142</v>
      </c>
      <c r="X33" s="16">
        <f>W35/778*100</f>
        <v>0</v>
      </c>
      <c r="Y33" s="17">
        <v>151</v>
      </c>
      <c r="Z33" s="16">
        <f>Y35/792*100</f>
        <v>36.742424242424242</v>
      </c>
      <c r="AA33" s="17"/>
      <c r="AB33" s="16"/>
      <c r="AC33" s="17"/>
      <c r="AD33" s="16"/>
      <c r="AE33" s="17"/>
      <c r="AF33" s="16"/>
      <c r="AG33" s="17"/>
      <c r="AH33" s="16"/>
      <c r="AI33" s="16"/>
      <c r="AJ33" s="16"/>
      <c r="AK33" s="16"/>
      <c r="AL33" s="17"/>
      <c r="AM33" s="17"/>
      <c r="AN33" s="17"/>
      <c r="AO33" s="16"/>
      <c r="AP33" s="16"/>
      <c r="AQ33" s="16"/>
      <c r="AR33" s="17"/>
      <c r="AS33" s="16"/>
      <c r="AT33" s="17"/>
      <c r="AU33" s="16"/>
      <c r="AV33" s="19">
        <v>21.07</v>
      </c>
      <c r="AW33" s="18">
        <v>26.6</v>
      </c>
      <c r="AX33" s="17">
        <v>42</v>
      </c>
      <c r="AY33" s="18">
        <f>AX35/138*100</f>
        <v>0</v>
      </c>
      <c r="AZ33" s="17"/>
      <c r="BA33" s="16"/>
      <c r="BB33" s="16"/>
      <c r="BC33" s="17"/>
      <c r="BD33" s="16"/>
      <c r="BE33" s="17"/>
      <c r="BF33" s="16"/>
      <c r="BG33" s="17"/>
      <c r="BH33" s="16"/>
      <c r="BI33" s="17"/>
      <c r="BJ33" s="16"/>
      <c r="BK33" s="17">
        <v>29</v>
      </c>
      <c r="BL33" s="18">
        <f>BK35/98*100</f>
        <v>0</v>
      </c>
      <c r="BM33" s="17">
        <v>82</v>
      </c>
      <c r="BN33" s="16">
        <f>BM35/463*100</f>
        <v>28.725701943844495</v>
      </c>
      <c r="BO33" s="17"/>
      <c r="BP33" s="16"/>
      <c r="BQ33" s="17"/>
      <c r="BR33" s="16"/>
      <c r="BS33" s="17"/>
      <c r="BT33" s="16"/>
      <c r="BU33" s="17"/>
      <c r="BV33" s="16"/>
      <c r="BW33" s="17"/>
      <c r="BX33" s="16"/>
      <c r="BY33" s="17">
        <v>76</v>
      </c>
      <c r="BZ33" s="16">
        <f>BY35/297*100</f>
        <v>0</v>
      </c>
      <c r="CA33" s="20">
        <v>10</v>
      </c>
      <c r="CB33" s="9">
        <f>(F35+L35+X35+Z35+BZ35+BN35)/6</f>
        <v>14.748797450409645</v>
      </c>
      <c r="CC33" s="10">
        <v>0.16</v>
      </c>
      <c r="CD33" s="11">
        <f>CB35*(1-CC35)</f>
        <v>4.0151187904967598</v>
      </c>
      <c r="CE33" s="12" t="s">
        <v>8</v>
      </c>
    </row>
    <row r="34" spans="1:83">
      <c r="A34" s="8">
        <f>A35+1</f>
        <v>51</v>
      </c>
      <c r="B34" s="12" t="s">
        <v>84</v>
      </c>
      <c r="C34" s="13" t="s">
        <v>22</v>
      </c>
      <c r="D34" s="13"/>
      <c r="E34" s="13"/>
      <c r="F34" s="9"/>
      <c r="G34" s="14"/>
      <c r="H34" s="9"/>
      <c r="I34" s="14">
        <v>105</v>
      </c>
      <c r="J34" s="9">
        <f>I36/376*100</f>
        <v>0</v>
      </c>
      <c r="K34" s="14">
        <v>175</v>
      </c>
      <c r="L34" s="9">
        <f>K36/761*100</f>
        <v>30.091984231274637</v>
      </c>
      <c r="M34" s="14">
        <v>157</v>
      </c>
      <c r="N34" s="15">
        <f>M36/427*100</f>
        <v>51.99063231850117</v>
      </c>
      <c r="O34" s="14">
        <v>76</v>
      </c>
      <c r="P34" s="15">
        <f>O36/189*100*0.9</f>
        <v>0</v>
      </c>
      <c r="Q34" s="14"/>
      <c r="R34" s="9"/>
      <c r="S34" s="14"/>
      <c r="T34" s="9"/>
      <c r="U34" s="14"/>
      <c r="V34" s="9"/>
      <c r="W34" s="14">
        <v>153</v>
      </c>
      <c r="X34" s="16">
        <f>W36/778*100</f>
        <v>0</v>
      </c>
      <c r="Y34" s="17"/>
      <c r="Z34" s="16"/>
      <c r="AA34" s="17"/>
      <c r="AB34" s="16"/>
      <c r="AC34" s="17"/>
      <c r="AD34" s="16"/>
      <c r="AE34" s="17"/>
      <c r="AF34" s="16"/>
      <c r="AG34" s="17">
        <v>28</v>
      </c>
      <c r="AH34" s="16">
        <f>AG36/182*100</f>
        <v>0</v>
      </c>
      <c r="AI34" s="16" t="s">
        <v>59</v>
      </c>
      <c r="AJ34" s="16" t="s">
        <v>85</v>
      </c>
      <c r="AK34" s="16">
        <v>21</v>
      </c>
      <c r="AL34" s="17"/>
      <c r="AM34" s="17"/>
      <c r="AN34" s="17"/>
      <c r="AO34" s="16"/>
      <c r="AP34" s="16"/>
      <c r="AQ34" s="16"/>
      <c r="AR34" s="17"/>
      <c r="AS34" s="16"/>
      <c r="AT34" s="17"/>
      <c r="AU34" s="16"/>
      <c r="AV34" s="19">
        <v>19.14</v>
      </c>
      <c r="AW34" s="16">
        <v>14.5</v>
      </c>
      <c r="AX34" s="17"/>
      <c r="AY34" s="16"/>
      <c r="AZ34" s="17"/>
      <c r="BA34" s="16"/>
      <c r="BB34" s="16" t="s">
        <v>10</v>
      </c>
      <c r="BC34" s="17"/>
      <c r="BD34" s="16"/>
      <c r="BE34" s="17"/>
      <c r="BF34" s="16"/>
      <c r="BG34" s="17"/>
      <c r="BH34" s="16"/>
      <c r="BI34" s="17"/>
      <c r="BJ34" s="16"/>
      <c r="BK34" s="17">
        <v>72</v>
      </c>
      <c r="BL34" s="18">
        <f>BK36/98*100</f>
        <v>0</v>
      </c>
      <c r="BM34" s="17"/>
      <c r="BN34" s="16"/>
      <c r="BO34" s="17"/>
      <c r="BP34" s="16"/>
      <c r="BQ34" s="17"/>
      <c r="BR34" s="16"/>
      <c r="BS34" s="17"/>
      <c r="BT34" s="16"/>
      <c r="BU34" s="17"/>
      <c r="BV34" s="16"/>
      <c r="BW34" s="17"/>
      <c r="BX34" s="16"/>
      <c r="BY34" s="17"/>
      <c r="BZ34" s="16"/>
      <c r="CA34" s="20">
        <v>10</v>
      </c>
      <c r="CB34" s="9">
        <f>(J36+L36+AH36+AW36+X36+AK36)/6</f>
        <v>3.3333333333333335</v>
      </c>
      <c r="CC34" s="10">
        <v>0.16</v>
      </c>
      <c r="CD34" s="27">
        <f>CB36*(1-CC36)</f>
        <v>21.68101050308811</v>
      </c>
      <c r="CE34" s="12" t="s">
        <v>33</v>
      </c>
    </row>
    <row r="35" spans="1:83">
      <c r="A35" s="8">
        <f>A36+1</f>
        <v>50</v>
      </c>
      <c r="B35" s="12" t="s">
        <v>86</v>
      </c>
      <c r="C35" s="13" t="s">
        <v>22</v>
      </c>
      <c r="D35" s="13" t="s">
        <v>10</v>
      </c>
      <c r="E35" s="13">
        <v>89</v>
      </c>
      <c r="F35" s="9">
        <f>E37/287*100</f>
        <v>29.965156794425084</v>
      </c>
      <c r="G35" s="14"/>
      <c r="H35" s="9"/>
      <c r="I35" s="14">
        <v>118</v>
      </c>
      <c r="J35" s="15">
        <f>I37/376*100</f>
        <v>34.574468085106389</v>
      </c>
      <c r="K35" s="14">
        <v>166</v>
      </c>
      <c r="L35" s="9">
        <f>K37/761*100</f>
        <v>27.858081471747699</v>
      </c>
      <c r="M35" s="14"/>
      <c r="N35" s="9"/>
      <c r="O35" s="14"/>
      <c r="P35" s="9"/>
      <c r="Q35" s="14"/>
      <c r="R35" s="9"/>
      <c r="S35" s="14"/>
      <c r="T35" s="9"/>
      <c r="U35" s="14"/>
      <c r="V35" s="9"/>
      <c r="W35" s="14"/>
      <c r="X35" s="16"/>
      <c r="Y35" s="17">
        <v>291</v>
      </c>
      <c r="Z35" s="18">
        <f>Y37/792*100</f>
        <v>0</v>
      </c>
      <c r="AA35" s="17"/>
      <c r="AB35" s="16"/>
      <c r="AC35" s="17"/>
      <c r="AD35" s="16"/>
      <c r="AE35" s="17"/>
      <c r="AF35" s="16"/>
      <c r="AG35" s="17">
        <v>40</v>
      </c>
      <c r="AH35" s="16">
        <f>AG37/182*100</f>
        <v>0</v>
      </c>
      <c r="AI35" s="16"/>
      <c r="AJ35" s="16"/>
      <c r="AK35" s="16"/>
      <c r="AL35" s="17"/>
      <c r="AM35" s="17"/>
      <c r="AN35" s="17"/>
      <c r="AO35" s="16"/>
      <c r="AP35" s="16"/>
      <c r="AQ35" s="16" t="s">
        <v>10</v>
      </c>
      <c r="AR35" s="17"/>
      <c r="AS35" s="16"/>
      <c r="AT35" s="17"/>
      <c r="AU35" s="16"/>
      <c r="AV35" s="19">
        <v>19.59</v>
      </c>
      <c r="AW35" s="16">
        <v>19</v>
      </c>
      <c r="AX35" s="17"/>
      <c r="AY35" s="16"/>
      <c r="AZ35" s="17">
        <v>2166</v>
      </c>
      <c r="BA35" s="16">
        <f>AZ37/20901*100</f>
        <v>0</v>
      </c>
      <c r="BB35" s="16" t="s">
        <v>10</v>
      </c>
      <c r="BC35" s="17"/>
      <c r="BD35" s="16"/>
      <c r="BE35" s="17"/>
      <c r="BF35" s="16"/>
      <c r="BG35" s="17"/>
      <c r="BH35" s="16"/>
      <c r="BI35" s="17"/>
      <c r="BJ35" s="16"/>
      <c r="BK35" s="17"/>
      <c r="BL35" s="16"/>
      <c r="BM35" s="17">
        <v>133</v>
      </c>
      <c r="BN35" s="16">
        <f>BM37/463*100</f>
        <v>30.669546436285096</v>
      </c>
      <c r="BO35" s="17"/>
      <c r="BP35" s="16"/>
      <c r="BQ35" s="17"/>
      <c r="BR35" s="16"/>
      <c r="BS35" s="17"/>
      <c r="BT35" s="16"/>
      <c r="BU35" s="17"/>
      <c r="BV35" s="16"/>
      <c r="BW35" s="17"/>
      <c r="BX35" s="16"/>
      <c r="BY35" s="17"/>
      <c r="BZ35" s="16"/>
      <c r="CA35" s="20">
        <v>11</v>
      </c>
      <c r="CB35" s="9">
        <f>(F37+BN37+L37+BA37+AH37+AW37)/6</f>
        <v>5.1475881929445642</v>
      </c>
      <c r="CC35" s="10">
        <v>0.22</v>
      </c>
      <c r="CD35" s="11">
        <f>CB37*(1-CC37)</f>
        <v>0</v>
      </c>
      <c r="CE35" s="12" t="s">
        <v>50</v>
      </c>
    </row>
    <row r="36" spans="1:83">
      <c r="A36" s="8">
        <f>A37+1</f>
        <v>49</v>
      </c>
      <c r="B36" s="12" t="s">
        <v>87</v>
      </c>
      <c r="C36" s="13" t="s">
        <v>22</v>
      </c>
      <c r="D36" s="13" t="s">
        <v>10</v>
      </c>
      <c r="E36" s="13">
        <v>101</v>
      </c>
      <c r="F36" s="15">
        <f>E38/287*100</f>
        <v>51.567944250871079</v>
      </c>
      <c r="G36" s="14"/>
      <c r="H36" s="9"/>
      <c r="I36" s="14"/>
      <c r="J36" s="9"/>
      <c r="K36" s="14">
        <v>229</v>
      </c>
      <c r="L36" s="9">
        <f>K38/761*100</f>
        <v>0</v>
      </c>
      <c r="M36" s="14">
        <v>222</v>
      </c>
      <c r="N36" s="15">
        <f>M38/427*100</f>
        <v>57.377049180327866</v>
      </c>
      <c r="O36" s="14"/>
      <c r="P36" s="9"/>
      <c r="Q36" s="14"/>
      <c r="R36" s="9"/>
      <c r="S36" s="14">
        <v>91</v>
      </c>
      <c r="T36" s="9">
        <f>S38/459*100*1.1</f>
        <v>98.73638344226579</v>
      </c>
      <c r="U36" s="14"/>
      <c r="V36" s="9"/>
      <c r="W36" s="14"/>
      <c r="X36" s="16"/>
      <c r="Y36" s="17">
        <v>330</v>
      </c>
      <c r="Z36" s="18">
        <f>Y38/792*100</f>
        <v>0</v>
      </c>
      <c r="AA36" s="17"/>
      <c r="AB36" s="16"/>
      <c r="AC36" s="17"/>
      <c r="AD36" s="16"/>
      <c r="AE36" s="17"/>
      <c r="AF36" s="16"/>
      <c r="AG36" s="17"/>
      <c r="AH36" s="16"/>
      <c r="AI36" s="16"/>
      <c r="AJ36" s="16"/>
      <c r="AK36" s="16"/>
      <c r="AL36" s="17"/>
      <c r="AM36" s="17"/>
      <c r="AN36" s="17"/>
      <c r="AO36" s="16"/>
      <c r="AP36" s="16"/>
      <c r="AQ36" s="16" t="s">
        <v>10</v>
      </c>
      <c r="AR36" s="17">
        <v>78</v>
      </c>
      <c r="AS36" s="16">
        <f>AR38/223*100</f>
        <v>50.224215246636774</v>
      </c>
      <c r="AT36" s="17">
        <v>23</v>
      </c>
      <c r="AU36" s="16">
        <f>AT38/107*100</f>
        <v>41.121495327102799</v>
      </c>
      <c r="AV36" s="19">
        <v>20.09</v>
      </c>
      <c r="AW36" s="16">
        <v>20</v>
      </c>
      <c r="AX36" s="17"/>
      <c r="AY36" s="16"/>
      <c r="AZ36" s="17">
        <v>2769</v>
      </c>
      <c r="BA36" s="16">
        <f>AZ38/20901*100</f>
        <v>24.477297736950383</v>
      </c>
      <c r="BB36" s="16" t="s">
        <v>10</v>
      </c>
      <c r="BC36" s="17"/>
      <c r="BD36" s="16"/>
      <c r="BE36" s="17"/>
      <c r="BF36" s="16"/>
      <c r="BG36" s="17"/>
      <c r="BH36" s="16"/>
      <c r="BI36" s="17"/>
      <c r="BJ36" s="16"/>
      <c r="BK36" s="17"/>
      <c r="BL36" s="16"/>
      <c r="BM36" s="17"/>
      <c r="BN36" s="16"/>
      <c r="BO36" s="17"/>
      <c r="BP36" s="16"/>
      <c r="BQ36" s="17"/>
      <c r="BR36" s="16"/>
      <c r="BS36" s="17"/>
      <c r="BT36" s="16"/>
      <c r="BU36" s="17"/>
      <c r="BV36" s="16"/>
      <c r="BW36" s="17"/>
      <c r="BX36" s="16"/>
      <c r="BY36" s="17"/>
      <c r="BZ36" s="16"/>
      <c r="CA36" s="20">
        <v>12</v>
      </c>
      <c r="CB36" s="9">
        <f>(BA38+L38+AU38+T38+AW38+AS38)/6</f>
        <v>28.527645398800143</v>
      </c>
      <c r="CC36" s="10">
        <v>0.24</v>
      </c>
      <c r="CD36" s="11">
        <f>CB38*(1-CC38)</f>
        <v>10.687164066989467</v>
      </c>
      <c r="CE36" s="12" t="s">
        <v>58</v>
      </c>
    </row>
    <row r="37" spans="1:83">
      <c r="A37" s="8">
        <f>A38+1</f>
        <v>48</v>
      </c>
      <c r="B37" s="12" t="s">
        <v>88</v>
      </c>
      <c r="C37" s="13" t="s">
        <v>22</v>
      </c>
      <c r="D37" s="13"/>
      <c r="E37" s="13">
        <v>86</v>
      </c>
      <c r="F37" s="15">
        <f>E39/287*100</f>
        <v>0</v>
      </c>
      <c r="G37" s="14"/>
      <c r="H37" s="9"/>
      <c r="I37" s="14">
        <v>130</v>
      </c>
      <c r="J37" s="15">
        <f>I39/376*100</f>
        <v>0</v>
      </c>
      <c r="K37" s="14">
        <v>212</v>
      </c>
      <c r="L37" s="9">
        <f>K39/761*100</f>
        <v>0</v>
      </c>
      <c r="M37" s="14"/>
      <c r="N37" s="9"/>
      <c r="O37" s="14">
        <v>65</v>
      </c>
      <c r="P37" s="15">
        <f>O39/189*100*0.9</f>
        <v>0</v>
      </c>
      <c r="Q37" s="14">
        <v>144</v>
      </c>
      <c r="R37" s="15">
        <f>Q39/295*100</f>
        <v>0</v>
      </c>
      <c r="S37" s="21">
        <v>207</v>
      </c>
      <c r="T37" s="15">
        <f>S39/671*100</f>
        <v>10.283159463487332</v>
      </c>
      <c r="U37" s="14"/>
      <c r="V37" s="9"/>
      <c r="W37" s="14">
        <v>169</v>
      </c>
      <c r="X37" s="16">
        <f>W39/778*100</f>
        <v>23.393316195372751</v>
      </c>
      <c r="Y37" s="17"/>
      <c r="Z37" s="16"/>
      <c r="AA37" s="17"/>
      <c r="AB37" s="16"/>
      <c r="AC37" s="17"/>
      <c r="AD37" s="16"/>
      <c r="AE37" s="17"/>
      <c r="AF37" s="16"/>
      <c r="AG37" s="17"/>
      <c r="AH37" s="16"/>
      <c r="AI37" s="16"/>
      <c r="AJ37" s="16"/>
      <c r="AK37" s="16"/>
      <c r="AL37" s="17"/>
      <c r="AM37" s="17"/>
      <c r="AN37" s="17"/>
      <c r="AO37" s="16"/>
      <c r="AP37" s="16"/>
      <c r="AQ37" s="16"/>
      <c r="AR37" s="17"/>
      <c r="AS37" s="16"/>
      <c r="AT37" s="17"/>
      <c r="AU37" s="16"/>
      <c r="AV37" s="19"/>
      <c r="AW37" s="16"/>
      <c r="AX37" s="17"/>
      <c r="AY37" s="16"/>
      <c r="AZ37" s="17"/>
      <c r="BA37" s="16"/>
      <c r="BB37" s="16" t="s">
        <v>10</v>
      </c>
      <c r="BC37" s="17">
        <v>864</v>
      </c>
      <c r="BD37" s="18">
        <f>BC39/1896*100</f>
        <v>0</v>
      </c>
      <c r="BE37" s="17"/>
      <c r="BF37" s="16"/>
      <c r="BG37" s="17">
        <v>156</v>
      </c>
      <c r="BH37" s="18">
        <f>BG39/288*100</f>
        <v>0</v>
      </c>
      <c r="BI37" s="17"/>
      <c r="BJ37" s="16"/>
      <c r="BK37" s="17">
        <v>40</v>
      </c>
      <c r="BL37" s="18">
        <f>BK39/98*100</f>
        <v>33.673469387755098</v>
      </c>
      <c r="BM37" s="17">
        <v>142</v>
      </c>
      <c r="BN37" s="18">
        <f>BM39/463*100</f>
        <v>30.885529157667385</v>
      </c>
      <c r="BO37" s="17">
        <v>38</v>
      </c>
      <c r="BP37" s="16">
        <f>BO39/140*100</f>
        <v>30.714285714285715</v>
      </c>
      <c r="BQ37" s="17">
        <v>48</v>
      </c>
      <c r="BR37" s="16">
        <f>BQ39/211*100</f>
        <v>0</v>
      </c>
      <c r="BS37" s="17">
        <v>35</v>
      </c>
      <c r="BT37" s="16">
        <f>BS39/211*100</f>
        <v>0</v>
      </c>
      <c r="BU37" s="17"/>
      <c r="BV37" s="16"/>
      <c r="BW37" s="17">
        <v>43</v>
      </c>
      <c r="BX37" s="16">
        <f>BW39/159*100</f>
        <v>0</v>
      </c>
      <c r="BY37" s="17">
        <v>91</v>
      </c>
      <c r="BZ37" s="18">
        <f>BY39/297*100</f>
        <v>0</v>
      </c>
      <c r="CA37" s="20">
        <v>16</v>
      </c>
      <c r="CB37" s="9">
        <f>(BX39+BT39+L39+BR39+X39+BP39)/6</f>
        <v>0</v>
      </c>
      <c r="CC37" s="10">
        <v>0.24</v>
      </c>
      <c r="CD37" s="11">
        <f>CB39*(1-CC39)</f>
        <v>5.2836573074154076</v>
      </c>
      <c r="CE37" s="12" t="s">
        <v>89</v>
      </c>
    </row>
    <row r="38" spans="1:83">
      <c r="A38" s="8">
        <f>A39+1</f>
        <v>47</v>
      </c>
      <c r="B38" s="12" t="s">
        <v>90</v>
      </c>
      <c r="C38" s="13" t="s">
        <v>22</v>
      </c>
      <c r="D38" s="13"/>
      <c r="E38" s="13">
        <v>148</v>
      </c>
      <c r="F38" s="15">
        <f>E40/287*100</f>
        <v>49.128919860627178</v>
      </c>
      <c r="G38" s="14"/>
      <c r="H38" s="9"/>
      <c r="I38" s="14">
        <v>215</v>
      </c>
      <c r="J38" s="15">
        <f>I40/376*100</f>
        <v>44.680851063829785</v>
      </c>
      <c r="K38" s="14"/>
      <c r="L38" s="9"/>
      <c r="M38" s="14">
        <v>245</v>
      </c>
      <c r="N38" s="15">
        <f>M40/427*100</f>
        <v>46.13583138173302</v>
      </c>
      <c r="O38" s="14">
        <v>103</v>
      </c>
      <c r="P38" s="15">
        <f>O40/189*100*0.9</f>
        <v>47.619047619047613</v>
      </c>
      <c r="Q38" s="14"/>
      <c r="R38" s="9"/>
      <c r="S38" s="21">
        <v>412</v>
      </c>
      <c r="T38" s="15">
        <f>S40/671*100</f>
        <v>67.809239940387471</v>
      </c>
      <c r="U38" s="14"/>
      <c r="V38" s="9"/>
      <c r="W38" s="14">
        <v>472</v>
      </c>
      <c r="X38" s="18">
        <f>W40/778*100</f>
        <v>0</v>
      </c>
      <c r="Y38" s="17"/>
      <c r="Z38" s="16"/>
      <c r="AA38" s="17">
        <v>460</v>
      </c>
      <c r="AB38" s="18">
        <f>AA40/716*100</f>
        <v>0</v>
      </c>
      <c r="AC38" s="17"/>
      <c r="AD38" s="16"/>
      <c r="AE38" s="17"/>
      <c r="AF38" s="16"/>
      <c r="AG38" s="17">
        <v>73</v>
      </c>
      <c r="AH38" s="18">
        <f>AG40/182*100</f>
        <v>0</v>
      </c>
      <c r="AI38" s="16"/>
      <c r="AJ38" s="16"/>
      <c r="AK38" s="16"/>
      <c r="AL38" s="17">
        <v>214</v>
      </c>
      <c r="AM38" s="17"/>
      <c r="AN38" s="17"/>
      <c r="AO38" s="16"/>
      <c r="AP38" s="18">
        <f>AL40/438*100</f>
        <v>47.031963470319631</v>
      </c>
      <c r="AQ38" s="16"/>
      <c r="AR38" s="17">
        <v>112</v>
      </c>
      <c r="AS38" s="18">
        <f>AR40/223*100</f>
        <v>60.538116591928251</v>
      </c>
      <c r="AT38" s="17">
        <v>44</v>
      </c>
      <c r="AU38" s="18">
        <f>AT40/107*100</f>
        <v>0</v>
      </c>
      <c r="AV38" s="19">
        <v>21.3</v>
      </c>
      <c r="AW38" s="16">
        <v>29.8</v>
      </c>
      <c r="AX38" s="17"/>
      <c r="AY38" s="16"/>
      <c r="AZ38" s="17">
        <v>5116</v>
      </c>
      <c r="BA38" s="16">
        <f>AZ40/20901*100</f>
        <v>13.018515860485143</v>
      </c>
      <c r="BB38" s="16" t="s">
        <v>10</v>
      </c>
      <c r="BC38" s="17">
        <v>706</v>
      </c>
      <c r="BD38" s="18">
        <f>BC40/1896*100</f>
        <v>0</v>
      </c>
      <c r="BE38" s="17"/>
      <c r="BF38" s="16"/>
      <c r="BG38" s="17">
        <v>127</v>
      </c>
      <c r="BH38" s="18">
        <f>BG40/288*100</f>
        <v>54.513888888888886</v>
      </c>
      <c r="BI38" s="17"/>
      <c r="BJ38" s="16"/>
      <c r="BK38" s="17">
        <v>34</v>
      </c>
      <c r="BL38" s="16">
        <f>BK40/98*100</f>
        <v>0</v>
      </c>
      <c r="BM38" s="17">
        <v>146</v>
      </c>
      <c r="BN38" s="16">
        <f>BM40/463*100</f>
        <v>46.004319654427647</v>
      </c>
      <c r="BO38" s="17"/>
      <c r="BP38" s="16"/>
      <c r="BQ38" s="17"/>
      <c r="BR38" s="16"/>
      <c r="BS38" s="17">
        <v>53</v>
      </c>
      <c r="BT38" s="16">
        <f>BS40/211*100</f>
        <v>0</v>
      </c>
      <c r="BU38" s="17">
        <v>553</v>
      </c>
      <c r="BV38" s="18">
        <f>BU40/1289*100</f>
        <v>27.773467804499614</v>
      </c>
      <c r="BW38" s="17">
        <v>51</v>
      </c>
      <c r="BX38" s="16">
        <f>BW40/159*100</f>
        <v>42.138364779874216</v>
      </c>
      <c r="BY38" s="17"/>
      <c r="BZ38" s="16"/>
      <c r="CA38" s="20">
        <v>21</v>
      </c>
      <c r="CB38" s="9">
        <f>(AW40+BN40+BA40+BX40+BT40+BL40)/6</f>
        <v>15.716417745572747</v>
      </c>
      <c r="CC38" s="10">
        <v>0.32</v>
      </c>
      <c r="CD38" s="11">
        <f>CB40*(1-CC40)</f>
        <v>8.1545410390929245</v>
      </c>
      <c r="CE38" s="12" t="s">
        <v>21</v>
      </c>
    </row>
    <row r="39" spans="1:83">
      <c r="A39" s="8">
        <f>A40+1</f>
        <v>46</v>
      </c>
      <c r="B39" s="12" t="s">
        <v>91</v>
      </c>
      <c r="C39" s="13" t="s">
        <v>22</v>
      </c>
      <c r="D39" s="13" t="s">
        <v>10</v>
      </c>
      <c r="E39" s="13"/>
      <c r="F39" s="9"/>
      <c r="G39" s="14"/>
      <c r="H39" s="9"/>
      <c r="I39" s="14"/>
      <c r="J39" s="9"/>
      <c r="K39" s="14"/>
      <c r="L39" s="9"/>
      <c r="M39" s="14"/>
      <c r="N39" s="9"/>
      <c r="O39" s="14"/>
      <c r="P39" s="9"/>
      <c r="Q39" s="14"/>
      <c r="R39" s="9"/>
      <c r="S39" s="25">
        <v>69</v>
      </c>
      <c r="T39" s="9">
        <f>S41/459*100*1.1</f>
        <v>0</v>
      </c>
      <c r="U39" s="14"/>
      <c r="V39" s="9"/>
      <c r="W39" s="14">
        <v>182</v>
      </c>
      <c r="X39" s="16">
        <f>W41/778*100</f>
        <v>0</v>
      </c>
      <c r="Y39" s="17"/>
      <c r="Z39" s="16"/>
      <c r="AA39" s="17"/>
      <c r="AB39" s="16"/>
      <c r="AC39" s="17"/>
      <c r="AD39" s="16"/>
      <c r="AE39" s="17"/>
      <c r="AF39" s="16"/>
      <c r="AG39" s="17"/>
      <c r="AH39" s="16"/>
      <c r="AI39" s="16"/>
      <c r="AJ39" s="16"/>
      <c r="AK39" s="16"/>
      <c r="AL39" s="17"/>
      <c r="AM39" s="17"/>
      <c r="AN39" s="17"/>
      <c r="AO39" s="16"/>
      <c r="AP39" s="16"/>
      <c r="AQ39" s="16" t="s">
        <v>10</v>
      </c>
      <c r="AR39" s="17"/>
      <c r="AS39" s="16"/>
      <c r="AT39" s="17"/>
      <c r="AU39" s="16"/>
      <c r="AV39" s="19">
        <v>19.329999999999998</v>
      </c>
      <c r="AW39" s="16">
        <v>16.5</v>
      </c>
      <c r="AX39" s="17"/>
      <c r="AY39" s="16"/>
      <c r="AZ39" s="17"/>
      <c r="BA39" s="16"/>
      <c r="BB39" s="16" t="s">
        <v>10</v>
      </c>
      <c r="BC39" s="17"/>
      <c r="BD39" s="16"/>
      <c r="BE39" s="17"/>
      <c r="BF39" s="16"/>
      <c r="BG39" s="17"/>
      <c r="BH39" s="16"/>
      <c r="BI39" s="17"/>
      <c r="BJ39" s="16"/>
      <c r="BK39" s="17">
        <v>33</v>
      </c>
      <c r="BL39" s="16">
        <f>BK41/98*100</f>
        <v>0</v>
      </c>
      <c r="BM39" s="17">
        <v>143</v>
      </c>
      <c r="BN39" s="16">
        <f>BM41/463*100</f>
        <v>9.2872570194384458</v>
      </c>
      <c r="BO39" s="17">
        <v>43</v>
      </c>
      <c r="BP39" s="16">
        <f>BO41/140*100</f>
        <v>0</v>
      </c>
      <c r="BQ39" s="17"/>
      <c r="BR39" s="16"/>
      <c r="BS39" s="17"/>
      <c r="BT39" s="16"/>
      <c r="BU39" s="17"/>
      <c r="BV39" s="16"/>
      <c r="BW39" s="17"/>
      <c r="BX39" s="16"/>
      <c r="BY39" s="17"/>
      <c r="BZ39" s="16"/>
      <c r="CA39" s="20">
        <v>9</v>
      </c>
      <c r="CB39" s="9">
        <f>(T41+X41+AW41+BL41+BN41+BP41)/6</f>
        <v>6.4434845212383012</v>
      </c>
      <c r="CC39" s="10">
        <v>0.18</v>
      </c>
      <c r="CD39" s="11">
        <f>CB41*(1-CC41)</f>
        <v>6.415274463007159</v>
      </c>
      <c r="CE39" s="12" t="s">
        <v>31</v>
      </c>
    </row>
    <row r="40" spans="1:83">
      <c r="A40" s="8">
        <f>A41+1</f>
        <v>45</v>
      </c>
      <c r="B40" s="12" t="s">
        <v>92</v>
      </c>
      <c r="C40" s="13" t="s">
        <v>22</v>
      </c>
      <c r="D40" s="13" t="s">
        <v>10</v>
      </c>
      <c r="E40" s="13">
        <v>141</v>
      </c>
      <c r="F40" s="15">
        <f>E42/287*100</f>
        <v>44.947735191637634</v>
      </c>
      <c r="G40" s="14"/>
      <c r="H40" s="9"/>
      <c r="I40" s="14">
        <v>168</v>
      </c>
      <c r="J40" s="9">
        <f>I42/376*100</f>
        <v>0</v>
      </c>
      <c r="K40" s="14">
        <v>295</v>
      </c>
      <c r="L40" s="9">
        <f>K42/761*100</f>
        <v>0</v>
      </c>
      <c r="M40" s="14">
        <v>197</v>
      </c>
      <c r="N40" s="15">
        <f>M42/427*100</f>
        <v>51.053864168618269</v>
      </c>
      <c r="O40" s="14">
        <v>100</v>
      </c>
      <c r="P40" s="15">
        <f>O42/189*100*0.9</f>
        <v>36.19047619047619</v>
      </c>
      <c r="Q40" s="14">
        <v>147</v>
      </c>
      <c r="R40" s="15">
        <f>Q42/295*100</f>
        <v>45.762711864406782</v>
      </c>
      <c r="S40" s="21">
        <v>455</v>
      </c>
      <c r="T40" s="15">
        <f>S42/671*100</f>
        <v>0</v>
      </c>
      <c r="U40" s="14"/>
      <c r="V40" s="9"/>
      <c r="W40" s="14"/>
      <c r="X40" s="16"/>
      <c r="Y40" s="17"/>
      <c r="Z40" s="16"/>
      <c r="AA40" s="17"/>
      <c r="AB40" s="16"/>
      <c r="AC40" s="17"/>
      <c r="AD40" s="16"/>
      <c r="AE40" s="17"/>
      <c r="AF40" s="16"/>
      <c r="AG40" s="17"/>
      <c r="AH40" s="16"/>
      <c r="AI40" s="16"/>
      <c r="AJ40" s="16"/>
      <c r="AK40" s="16"/>
      <c r="AL40" s="17">
        <v>206</v>
      </c>
      <c r="AM40" s="17"/>
      <c r="AN40" s="17"/>
      <c r="AO40" s="16"/>
      <c r="AP40" s="18">
        <f>AL42/438*100</f>
        <v>42.465753424657535</v>
      </c>
      <c r="AQ40" s="16"/>
      <c r="AR40" s="17">
        <v>135</v>
      </c>
      <c r="AS40" s="18">
        <f>AR42/223*100</f>
        <v>0</v>
      </c>
      <c r="AT40" s="17"/>
      <c r="AU40" s="16"/>
      <c r="AV40" s="19">
        <v>22.35</v>
      </c>
      <c r="AW40" s="16">
        <v>40.6</v>
      </c>
      <c r="AX40" s="17">
        <v>93</v>
      </c>
      <c r="AY40" s="18">
        <f>AX42/138*100</f>
        <v>60.869565217391312</v>
      </c>
      <c r="AZ40" s="17">
        <v>2721</v>
      </c>
      <c r="BA40" s="16">
        <f>AZ42/20901*100</f>
        <v>21.085115544710781</v>
      </c>
      <c r="BB40" s="16" t="s">
        <v>10</v>
      </c>
      <c r="BC40" s="17"/>
      <c r="BD40" s="16"/>
      <c r="BE40" s="17"/>
      <c r="BF40" s="16"/>
      <c r="BG40" s="17">
        <v>157</v>
      </c>
      <c r="BH40" s="18">
        <f>BG42/288*100</f>
        <v>0</v>
      </c>
      <c r="BI40" s="17"/>
      <c r="BJ40" s="16"/>
      <c r="BK40" s="17"/>
      <c r="BL40" s="16"/>
      <c r="BM40" s="17">
        <v>213</v>
      </c>
      <c r="BN40" s="18">
        <f>BM42/463*100</f>
        <v>32.6133909287257</v>
      </c>
      <c r="BO40" s="17">
        <v>75</v>
      </c>
      <c r="BP40" s="18">
        <f>BO42/140*100</f>
        <v>43.571428571428569</v>
      </c>
      <c r="BQ40" s="17"/>
      <c r="BR40" s="16"/>
      <c r="BS40" s="17"/>
      <c r="BT40" s="16"/>
      <c r="BU40" s="17">
        <v>358</v>
      </c>
      <c r="BV40" s="16">
        <f>BU42/1289*100</f>
        <v>47.401086113266103</v>
      </c>
      <c r="BW40" s="17">
        <v>67</v>
      </c>
      <c r="BX40" s="16">
        <f>BW42/159*100</f>
        <v>0</v>
      </c>
      <c r="BY40" s="17">
        <v>150</v>
      </c>
      <c r="BZ40" s="18">
        <f>BY42/297*100</f>
        <v>60.606060606060609</v>
      </c>
      <c r="CA40" s="20">
        <v>20</v>
      </c>
      <c r="CB40" s="9">
        <f>(AW42+J42+L42+BV42+BA42+BX42)/6</f>
        <v>12.741470373582693</v>
      </c>
      <c r="CC40" s="10">
        <v>0.36</v>
      </c>
      <c r="CD40" s="11">
        <f>CB42*(1-CC42)</f>
        <v>1.9787729454731031</v>
      </c>
      <c r="CE40" s="12" t="s">
        <v>39</v>
      </c>
    </row>
    <row r="41" spans="1:83">
      <c r="A41" s="8">
        <f>A42+1</f>
        <v>44</v>
      </c>
      <c r="B41" s="12" t="s">
        <v>71</v>
      </c>
      <c r="C41" s="13" t="s">
        <v>15</v>
      </c>
      <c r="D41" s="13"/>
      <c r="E41" s="13"/>
      <c r="F41" s="9"/>
      <c r="G41" s="14"/>
      <c r="H41" s="9"/>
      <c r="I41" s="14"/>
      <c r="J41" s="9"/>
      <c r="K41" s="14"/>
      <c r="L41" s="9"/>
      <c r="M41" s="14"/>
      <c r="N41" s="9"/>
      <c r="O41" s="14"/>
      <c r="P41" s="9"/>
      <c r="Q41" s="14"/>
      <c r="R41" s="9"/>
      <c r="S41" s="14"/>
      <c r="T41" s="9"/>
      <c r="U41" s="14">
        <v>50</v>
      </c>
      <c r="V41" s="15">
        <f>U43/72*100</f>
        <v>0</v>
      </c>
      <c r="W41" s="14"/>
      <c r="X41" s="16"/>
      <c r="Y41" s="17"/>
      <c r="Z41" s="16"/>
      <c r="AA41" s="17"/>
      <c r="AB41" s="16"/>
      <c r="AC41" s="17"/>
      <c r="AD41" s="16"/>
      <c r="AE41" s="17"/>
      <c r="AF41" s="16"/>
      <c r="AG41" s="17"/>
      <c r="AH41" s="16"/>
      <c r="AI41" s="16"/>
      <c r="AJ41" s="16"/>
      <c r="AK41" s="16"/>
      <c r="AL41" s="17">
        <v>172</v>
      </c>
      <c r="AM41" s="17"/>
      <c r="AN41" s="17"/>
      <c r="AO41" s="16"/>
      <c r="AP41" s="16">
        <f>AL43/438*100</f>
        <v>44.292237442922371</v>
      </c>
      <c r="AQ41" s="16"/>
      <c r="AR41" s="17">
        <v>79</v>
      </c>
      <c r="AS41" s="16">
        <f>AR43/223*100</f>
        <v>0</v>
      </c>
      <c r="AT41" s="17"/>
      <c r="AU41" s="16"/>
      <c r="AV41" s="19"/>
      <c r="AW41" s="16"/>
      <c r="AX41" s="17"/>
      <c r="AY41" s="16"/>
      <c r="AZ41" s="17"/>
      <c r="BA41" s="16"/>
      <c r="BB41" s="16"/>
      <c r="BC41" s="17"/>
      <c r="BD41" s="16"/>
      <c r="BE41" s="17">
        <v>121</v>
      </c>
      <c r="BF41" s="18">
        <f>BE43/286*100</f>
        <v>0</v>
      </c>
      <c r="BG41" s="17"/>
      <c r="BH41" s="16"/>
      <c r="BI41" s="17">
        <v>104</v>
      </c>
      <c r="BJ41" s="16">
        <f>BI43/419*100</f>
        <v>59.427207637231504</v>
      </c>
      <c r="BK41" s="17"/>
      <c r="BL41" s="16"/>
      <c r="BM41" s="17">
        <v>43</v>
      </c>
      <c r="BN41" s="16">
        <f>BM43/463*100</f>
        <v>38.660907127429809</v>
      </c>
      <c r="BO41" s="17"/>
      <c r="BP41" s="16"/>
      <c r="BQ41" s="17">
        <v>14</v>
      </c>
      <c r="BR41" s="16">
        <f>BQ43/211*100</f>
        <v>0</v>
      </c>
      <c r="BS41" s="17"/>
      <c r="BT41" s="16"/>
      <c r="BU41" s="17"/>
      <c r="BV41" s="16"/>
      <c r="BW41" s="17"/>
      <c r="BX41" s="16"/>
      <c r="BY41" s="17">
        <v>69</v>
      </c>
      <c r="BZ41" s="16">
        <f>BY43/297*100</f>
        <v>0</v>
      </c>
      <c r="CA41" s="28">
        <v>8</v>
      </c>
      <c r="CB41" s="9">
        <f>(BR43+AP43+AS43+BZ43+BJ43+BN43)/6</f>
        <v>6.6825775656324575</v>
      </c>
      <c r="CC41" s="10">
        <v>0.04</v>
      </c>
      <c r="CD41" s="11">
        <f>CB43*(1-CC43)</f>
        <v>5.4430162810625538</v>
      </c>
      <c r="CE41" s="12" t="s">
        <v>41</v>
      </c>
    </row>
    <row r="42" spans="1:83">
      <c r="A42" s="8">
        <f>A43+1</f>
        <v>43</v>
      </c>
      <c r="B42" s="12" t="s">
        <v>93</v>
      </c>
      <c r="C42" s="13" t="s">
        <v>22</v>
      </c>
      <c r="D42" s="13"/>
      <c r="E42" s="13">
        <v>129</v>
      </c>
      <c r="F42" s="15">
        <f>E44/287*100</f>
        <v>31.358885017421599</v>
      </c>
      <c r="G42" s="14"/>
      <c r="H42" s="9"/>
      <c r="I42" s="14"/>
      <c r="J42" s="9"/>
      <c r="K42" s="14"/>
      <c r="L42" s="9"/>
      <c r="M42" s="14">
        <v>218</v>
      </c>
      <c r="N42" s="15">
        <f>M44/427*100</f>
        <v>0</v>
      </c>
      <c r="O42" s="14">
        <v>76</v>
      </c>
      <c r="P42" s="15">
        <f>O44/139*100</f>
        <v>0</v>
      </c>
      <c r="Q42" s="14">
        <v>135</v>
      </c>
      <c r="R42" s="15">
        <f>Q44/295*100</f>
        <v>0</v>
      </c>
      <c r="S42" s="14"/>
      <c r="T42" s="9"/>
      <c r="U42" s="14"/>
      <c r="V42" s="9"/>
      <c r="W42" s="14">
        <v>292</v>
      </c>
      <c r="X42" s="16">
        <f>W44/778*100</f>
        <v>0</v>
      </c>
      <c r="Y42" s="17"/>
      <c r="Z42" s="16"/>
      <c r="AA42" s="17"/>
      <c r="AB42" s="16"/>
      <c r="AC42" s="17"/>
      <c r="AD42" s="16"/>
      <c r="AE42" s="17"/>
      <c r="AF42" s="16"/>
      <c r="AG42" s="17">
        <v>67</v>
      </c>
      <c r="AH42" s="16">
        <f>AG44/182*100</f>
        <v>0</v>
      </c>
      <c r="AI42" s="16"/>
      <c r="AJ42" s="16"/>
      <c r="AK42" s="16"/>
      <c r="AL42" s="17">
        <v>186</v>
      </c>
      <c r="AM42" s="17"/>
      <c r="AN42" s="17"/>
      <c r="AO42" s="16"/>
      <c r="AP42" s="18">
        <f>AL44/438*100</f>
        <v>0</v>
      </c>
      <c r="AQ42" s="16"/>
      <c r="AR42" s="17"/>
      <c r="AS42" s="16"/>
      <c r="AT42" s="17">
        <v>40</v>
      </c>
      <c r="AU42" s="16">
        <f>AT44/107*100</f>
        <v>0</v>
      </c>
      <c r="AV42" s="19">
        <v>21.13</v>
      </c>
      <c r="AW42" s="16">
        <v>27.4</v>
      </c>
      <c r="AX42" s="17">
        <v>84</v>
      </c>
      <c r="AY42" s="18">
        <f>AX44/138*100</f>
        <v>0</v>
      </c>
      <c r="AZ42" s="17">
        <v>4407</v>
      </c>
      <c r="BA42" s="16">
        <f>AZ44/20901*100</f>
        <v>15.224151954451939</v>
      </c>
      <c r="BB42" s="16" t="s">
        <v>10</v>
      </c>
      <c r="BC42" s="17"/>
      <c r="BD42" s="16"/>
      <c r="BE42" s="17"/>
      <c r="BF42" s="16"/>
      <c r="BG42" s="17"/>
      <c r="BH42" s="16"/>
      <c r="BI42" s="17">
        <v>177</v>
      </c>
      <c r="BJ42" s="18">
        <f>BI44/419*100</f>
        <v>36.515513126491648</v>
      </c>
      <c r="BK42" s="17">
        <v>39</v>
      </c>
      <c r="BL42" s="18">
        <f>BK44/98*100</f>
        <v>31.632653061224492</v>
      </c>
      <c r="BM42" s="17">
        <v>151</v>
      </c>
      <c r="BN42" s="16">
        <f>BM44/463*100</f>
        <v>0</v>
      </c>
      <c r="BO42" s="17">
        <v>61</v>
      </c>
      <c r="BP42" s="18">
        <f>BO44/140*100</f>
        <v>25.714285714285712</v>
      </c>
      <c r="BQ42" s="17"/>
      <c r="BR42" s="16"/>
      <c r="BS42" s="17"/>
      <c r="BT42" s="16"/>
      <c r="BU42" s="17">
        <v>611</v>
      </c>
      <c r="BV42" s="18">
        <f>BU44/1289*100</f>
        <v>33.824670287044221</v>
      </c>
      <c r="BW42" s="17"/>
      <c r="BX42" s="16"/>
      <c r="BY42" s="17">
        <v>180</v>
      </c>
      <c r="BZ42" s="18">
        <f>BY44/297*100</f>
        <v>0</v>
      </c>
      <c r="CA42" s="20">
        <v>18</v>
      </c>
      <c r="CB42" s="9">
        <f>(BA44+AU44+BN44+AW44+X44+AH44)/6</f>
        <v>2.8268184935330045</v>
      </c>
      <c r="CC42" s="10">
        <v>0.3</v>
      </c>
      <c r="CD42" s="11">
        <f>CB44*(1-CC44)</f>
        <v>0</v>
      </c>
      <c r="CE42" s="12" t="s">
        <v>44</v>
      </c>
    </row>
    <row r="43" spans="1:83">
      <c r="A43" s="8">
        <f>A44+1</f>
        <v>42</v>
      </c>
      <c r="B43" s="12" t="s">
        <v>25</v>
      </c>
      <c r="C43" s="13" t="s">
        <v>94</v>
      </c>
      <c r="D43" s="13" t="s">
        <v>10</v>
      </c>
      <c r="E43" s="13">
        <v>135</v>
      </c>
      <c r="F43" s="15">
        <f>E45/287*100</f>
        <v>0</v>
      </c>
      <c r="G43" s="14"/>
      <c r="H43" s="9"/>
      <c r="I43" s="14"/>
      <c r="J43" s="9"/>
      <c r="K43" s="14"/>
      <c r="L43" s="9"/>
      <c r="M43" s="14">
        <v>214</v>
      </c>
      <c r="N43" s="15">
        <f>M45/427*100</f>
        <v>0</v>
      </c>
      <c r="O43" s="14">
        <v>37</v>
      </c>
      <c r="P43" s="15">
        <f>O45/58*100*0.9*0.8</f>
        <v>0</v>
      </c>
      <c r="Q43" s="14"/>
      <c r="R43" s="9"/>
      <c r="S43" s="14"/>
      <c r="T43" s="9"/>
      <c r="U43" s="14"/>
      <c r="V43" s="9"/>
      <c r="W43" s="14">
        <v>302</v>
      </c>
      <c r="X43" s="16">
        <f>W45/778*100</f>
        <v>29.948586118251932</v>
      </c>
      <c r="Y43" s="17"/>
      <c r="Z43" s="16"/>
      <c r="AA43" s="17"/>
      <c r="AB43" s="16"/>
      <c r="AC43" s="17"/>
      <c r="AD43" s="16"/>
      <c r="AE43" s="17">
        <v>197</v>
      </c>
      <c r="AF43" s="16">
        <f>AE45/505*100</f>
        <v>0</v>
      </c>
      <c r="AG43" s="17"/>
      <c r="AH43" s="16"/>
      <c r="AI43" s="24" t="s">
        <v>60</v>
      </c>
      <c r="AJ43" s="16" t="s">
        <v>68</v>
      </c>
      <c r="AK43" s="16">
        <v>30.75</v>
      </c>
      <c r="AL43" s="17">
        <v>194</v>
      </c>
      <c r="AM43" s="17"/>
      <c r="AN43" s="17"/>
      <c r="AO43" s="16"/>
      <c r="AP43" s="18">
        <f>AL45/438*100</f>
        <v>0</v>
      </c>
      <c r="AQ43" s="16" t="s">
        <v>10</v>
      </c>
      <c r="AR43" s="17"/>
      <c r="AS43" s="16"/>
      <c r="AT43" s="17">
        <v>38</v>
      </c>
      <c r="AU43" s="16">
        <f>AT45/107*100</f>
        <v>28.037383177570092</v>
      </c>
      <c r="AV43" s="19">
        <v>21.26</v>
      </c>
      <c r="AW43" s="16">
        <v>29.8</v>
      </c>
      <c r="AX43" s="17">
        <v>55</v>
      </c>
      <c r="AY43" s="18">
        <f>AX45/138*100</f>
        <v>40.579710144927539</v>
      </c>
      <c r="AZ43" s="17"/>
      <c r="BA43" s="16"/>
      <c r="BB43" s="16" t="s">
        <v>10</v>
      </c>
      <c r="BC43" s="17"/>
      <c r="BD43" s="16"/>
      <c r="BE43" s="17"/>
      <c r="BF43" s="16"/>
      <c r="BG43" s="17"/>
      <c r="BH43" s="16"/>
      <c r="BI43" s="17">
        <v>249</v>
      </c>
      <c r="BJ43" s="18">
        <f>BI45/419*100</f>
        <v>40.095465393794747</v>
      </c>
      <c r="BK43" s="17">
        <v>46</v>
      </c>
      <c r="BL43" s="18">
        <f>BK45/98*100</f>
        <v>0</v>
      </c>
      <c r="BM43" s="17">
        <v>179</v>
      </c>
      <c r="BN43" s="16">
        <f>BM45/463*100</f>
        <v>0</v>
      </c>
      <c r="BO43" s="17"/>
      <c r="BP43" s="16"/>
      <c r="BQ43" s="17"/>
      <c r="BR43" s="16"/>
      <c r="BS43" s="17"/>
      <c r="BT43" s="16"/>
      <c r="BU43" s="17">
        <v>738</v>
      </c>
      <c r="BV43" s="18">
        <f>BU45/1289*100*0.8</f>
        <v>7.1993793638479451</v>
      </c>
      <c r="BW43" s="17"/>
      <c r="BX43" s="16"/>
      <c r="BY43" s="17"/>
      <c r="BZ43" s="16"/>
      <c r="CA43" s="20">
        <v>17</v>
      </c>
      <c r="CB43" s="9">
        <f>(AW45+AU45+BN45+X45+AF45+AK45)/6</f>
        <v>8.5047129391602407</v>
      </c>
      <c r="CC43" s="10">
        <v>0.36</v>
      </c>
      <c r="CD43" s="11">
        <f>CB45*(1-CC45)</f>
        <v>3.6332476435304195</v>
      </c>
      <c r="CE43" s="12" t="s">
        <v>46</v>
      </c>
    </row>
    <row r="44" spans="1:83">
      <c r="A44" s="8">
        <f>A45+1</f>
        <v>41</v>
      </c>
      <c r="B44" s="12" t="s">
        <v>95</v>
      </c>
      <c r="C44" s="13" t="s">
        <v>22</v>
      </c>
      <c r="D44" s="13"/>
      <c r="E44" s="13">
        <v>90</v>
      </c>
      <c r="F44" s="9">
        <f>E46/287*100</f>
        <v>0</v>
      </c>
      <c r="G44" s="14"/>
      <c r="H44" s="9"/>
      <c r="I44" s="14"/>
      <c r="J44" s="9"/>
      <c r="K44" s="14"/>
      <c r="L44" s="9"/>
      <c r="M44" s="14"/>
      <c r="N44" s="9"/>
      <c r="O44" s="14"/>
      <c r="P44" s="9"/>
      <c r="Q44" s="14"/>
      <c r="R44" s="9"/>
      <c r="S44" s="21">
        <v>315</v>
      </c>
      <c r="T44" s="15">
        <f>S46/671*100</f>
        <v>33.97913561847988</v>
      </c>
      <c r="U44" s="14"/>
      <c r="V44" s="9"/>
      <c r="W44" s="14"/>
      <c r="X44" s="16"/>
      <c r="Y44" s="17"/>
      <c r="Z44" s="16"/>
      <c r="AA44" s="17"/>
      <c r="AB44" s="16"/>
      <c r="AC44" s="17"/>
      <c r="AD44" s="16"/>
      <c r="AE44" s="17"/>
      <c r="AF44" s="16"/>
      <c r="AG44" s="17"/>
      <c r="AH44" s="16"/>
      <c r="AI44" s="16" t="s">
        <v>47</v>
      </c>
      <c r="AJ44" s="16" t="s">
        <v>96</v>
      </c>
      <c r="AK44" s="16">
        <v>28.2</v>
      </c>
      <c r="AL44" s="17"/>
      <c r="AM44" s="17"/>
      <c r="AN44" s="17"/>
      <c r="AO44" s="16"/>
      <c r="AP44" s="16"/>
      <c r="AQ44" s="16" t="s">
        <v>10</v>
      </c>
      <c r="AR44" s="17"/>
      <c r="AS44" s="16"/>
      <c r="AT44" s="17"/>
      <c r="AU44" s="16"/>
      <c r="AV44" s="19"/>
      <c r="AW44" s="16"/>
      <c r="AX44" s="17"/>
      <c r="AY44" s="16"/>
      <c r="AZ44" s="17">
        <v>3182</v>
      </c>
      <c r="BA44" s="16">
        <f>AZ46/20901*100</f>
        <v>16.960910961198028</v>
      </c>
      <c r="BB44" s="16" t="s">
        <v>10</v>
      </c>
      <c r="BC44" s="17"/>
      <c r="BD44" s="16"/>
      <c r="BE44" s="17"/>
      <c r="BF44" s="16"/>
      <c r="BG44" s="17"/>
      <c r="BH44" s="16"/>
      <c r="BI44" s="17">
        <v>153</v>
      </c>
      <c r="BJ44" s="18">
        <f>BI46/419*100</f>
        <v>0</v>
      </c>
      <c r="BK44" s="17">
        <v>31</v>
      </c>
      <c r="BL44" s="16">
        <f>BK46/98*100</f>
        <v>36.734693877551024</v>
      </c>
      <c r="BM44" s="17"/>
      <c r="BN44" s="16"/>
      <c r="BO44" s="17">
        <v>36</v>
      </c>
      <c r="BP44" s="16">
        <f>BO46/140*100</f>
        <v>0</v>
      </c>
      <c r="BQ44" s="17"/>
      <c r="BR44" s="16"/>
      <c r="BS44" s="17"/>
      <c r="BT44" s="16"/>
      <c r="BU44" s="17">
        <v>436</v>
      </c>
      <c r="BV44" s="16">
        <f>BU46/1289*100</f>
        <v>0</v>
      </c>
      <c r="BW44" s="17"/>
      <c r="BX44" s="16"/>
      <c r="BY44" s="17"/>
      <c r="BZ44" s="16"/>
      <c r="CA44" s="20">
        <v>10</v>
      </c>
      <c r="CB44" s="9">
        <f>(F46+BV46+BA46+AK46+BL46+BP46)/6</f>
        <v>0</v>
      </c>
      <c r="CC44" s="10">
        <v>0.16</v>
      </c>
      <c r="CD44" s="11">
        <f>CB46*(1-CC46)</f>
        <v>21.410242866030448</v>
      </c>
      <c r="CE44" s="12" t="s">
        <v>63</v>
      </c>
    </row>
    <row r="45" spans="1:83">
      <c r="A45" s="8">
        <f>A46+1</f>
        <v>40</v>
      </c>
      <c r="B45" s="12" t="s">
        <v>97</v>
      </c>
      <c r="C45" s="13" t="s">
        <v>27</v>
      </c>
      <c r="D45" s="13" t="s">
        <v>10</v>
      </c>
      <c r="E45" s="13"/>
      <c r="F45" s="9"/>
      <c r="G45" s="14"/>
      <c r="H45" s="9"/>
      <c r="I45" s="14"/>
      <c r="J45" s="9"/>
      <c r="K45" s="14">
        <v>231</v>
      </c>
      <c r="L45" s="9">
        <f>K47/761*100</f>
        <v>0</v>
      </c>
      <c r="M45" s="14"/>
      <c r="N45" s="9"/>
      <c r="O45" s="14"/>
      <c r="P45" s="9"/>
      <c r="Q45" s="14">
        <v>100</v>
      </c>
      <c r="R45" s="9">
        <f>Q47/295*100</f>
        <v>0</v>
      </c>
      <c r="S45" s="14"/>
      <c r="T45" s="9"/>
      <c r="U45" s="14"/>
      <c r="V45" s="9"/>
      <c r="W45" s="14">
        <v>233</v>
      </c>
      <c r="X45" s="16">
        <f>W47/778*100</f>
        <v>51.028277634961441</v>
      </c>
      <c r="Y45" s="17"/>
      <c r="Z45" s="16"/>
      <c r="AA45" s="17"/>
      <c r="AB45" s="16"/>
      <c r="AC45" s="17"/>
      <c r="AD45" s="16"/>
      <c r="AE45" s="17"/>
      <c r="AF45" s="16"/>
      <c r="AG45" s="17"/>
      <c r="AH45" s="16"/>
      <c r="AI45" s="16"/>
      <c r="AJ45" s="16"/>
      <c r="AK45" s="16"/>
      <c r="AL45" s="17"/>
      <c r="AM45" s="17"/>
      <c r="AN45" s="17"/>
      <c r="AO45" s="16"/>
      <c r="AP45" s="16"/>
      <c r="AQ45" s="16"/>
      <c r="AR45" s="17"/>
      <c r="AS45" s="16"/>
      <c r="AT45" s="17">
        <v>30</v>
      </c>
      <c r="AU45" s="16">
        <f>AT47/107*100</f>
        <v>0</v>
      </c>
      <c r="AV45" s="19"/>
      <c r="AW45" s="16"/>
      <c r="AX45" s="17">
        <v>56</v>
      </c>
      <c r="AY45" s="18">
        <f>AX47/138*100</f>
        <v>68.115942028985515</v>
      </c>
      <c r="AZ45" s="17"/>
      <c r="BA45" s="16"/>
      <c r="BB45" s="16" t="s">
        <v>10</v>
      </c>
      <c r="BC45" s="17"/>
      <c r="BD45" s="16"/>
      <c r="BE45" s="17"/>
      <c r="BF45" s="16"/>
      <c r="BG45" s="17"/>
      <c r="BH45" s="16"/>
      <c r="BI45" s="17">
        <v>168</v>
      </c>
      <c r="BJ45" s="18">
        <f>BI47/419*100</f>
        <v>0</v>
      </c>
      <c r="BK45" s="17"/>
      <c r="BL45" s="16"/>
      <c r="BM45" s="17"/>
      <c r="BN45" s="16"/>
      <c r="BO45" s="17">
        <v>55</v>
      </c>
      <c r="BP45" s="16">
        <f>BO47/140*100</f>
        <v>83.571428571428569</v>
      </c>
      <c r="BQ45" s="17"/>
      <c r="BR45" s="16"/>
      <c r="BS45" s="17"/>
      <c r="BT45" s="16"/>
      <c r="BU45" s="22">
        <v>116</v>
      </c>
      <c r="BV45" s="26">
        <f>BU47/890*100*1.2</f>
        <v>123.50561797752808</v>
      </c>
      <c r="BW45" s="17"/>
      <c r="BX45" s="26"/>
      <c r="BY45" s="22"/>
      <c r="BZ45" s="26"/>
      <c r="CA45" s="20">
        <v>10</v>
      </c>
      <c r="CB45" s="9">
        <f>(L47+R47+X47+AU47+BP47+BV47)/6</f>
        <v>4.5415595544130243</v>
      </c>
      <c r="CC45" s="10">
        <v>0.2</v>
      </c>
      <c r="CD45" s="11">
        <f>CB47*(1-CC47)</f>
        <v>29.380424513819836</v>
      </c>
      <c r="CE45" s="12" t="s">
        <v>65</v>
      </c>
    </row>
    <row r="46" spans="1:83">
      <c r="A46" s="8">
        <f>A47+1</f>
        <v>39</v>
      </c>
      <c r="B46" s="12" t="s">
        <v>73</v>
      </c>
      <c r="C46" s="13" t="s">
        <v>15</v>
      </c>
      <c r="D46" s="13"/>
      <c r="E46" s="13"/>
      <c r="F46" s="9"/>
      <c r="G46" s="14"/>
      <c r="H46" s="9"/>
      <c r="I46" s="14"/>
      <c r="J46" s="9"/>
      <c r="K46" s="14"/>
      <c r="L46" s="9"/>
      <c r="M46" s="14"/>
      <c r="N46" s="9"/>
      <c r="O46" s="14"/>
      <c r="P46" s="9"/>
      <c r="Q46" s="14"/>
      <c r="R46" s="9"/>
      <c r="S46" s="21">
        <v>228</v>
      </c>
      <c r="T46" s="9">
        <f>S48/671*100</f>
        <v>0</v>
      </c>
      <c r="U46" s="14"/>
      <c r="V46" s="9"/>
      <c r="W46" s="14">
        <v>216</v>
      </c>
      <c r="X46" s="16">
        <f>W48/778*100</f>
        <v>27.63496143958869</v>
      </c>
      <c r="Y46" s="17">
        <v>249</v>
      </c>
      <c r="Z46" s="16">
        <f>Y48/792*100</f>
        <v>0</v>
      </c>
      <c r="AA46" s="17"/>
      <c r="AB46" s="16"/>
      <c r="AC46" s="17"/>
      <c r="AD46" s="16"/>
      <c r="AE46" s="17"/>
      <c r="AF46" s="16"/>
      <c r="AG46" s="17"/>
      <c r="AH46" s="16"/>
      <c r="AI46" s="16"/>
      <c r="AJ46" s="16"/>
      <c r="AK46" s="16"/>
      <c r="AL46" s="17">
        <v>130</v>
      </c>
      <c r="AM46" s="17"/>
      <c r="AN46" s="17"/>
      <c r="AO46" s="16"/>
      <c r="AP46" s="16">
        <f>AL48/438*100</f>
        <v>28.767123287671232</v>
      </c>
      <c r="AQ46" s="16"/>
      <c r="AR46" s="17"/>
      <c r="AS46" s="16"/>
      <c r="AT46" s="17"/>
      <c r="AU46" s="16"/>
      <c r="AV46" s="19"/>
      <c r="AW46" s="16"/>
      <c r="AX46" s="17"/>
      <c r="AY46" s="16"/>
      <c r="AZ46" s="17">
        <v>3545</v>
      </c>
      <c r="BA46" s="16">
        <f>AZ48/20901*100</f>
        <v>0</v>
      </c>
      <c r="BB46" s="16"/>
      <c r="BC46" s="17"/>
      <c r="BD46" s="16"/>
      <c r="BE46" s="17"/>
      <c r="BF46" s="16"/>
      <c r="BG46" s="17">
        <v>102</v>
      </c>
      <c r="BH46" s="18">
        <f>BG48/288*100</f>
        <v>0</v>
      </c>
      <c r="BI46" s="17"/>
      <c r="BJ46" s="16"/>
      <c r="BK46" s="17">
        <v>36</v>
      </c>
      <c r="BL46" s="18">
        <f>BK48/98*100</f>
        <v>0</v>
      </c>
      <c r="BM46" s="17"/>
      <c r="BN46" s="16"/>
      <c r="BO46" s="17"/>
      <c r="BP46" s="16"/>
      <c r="BQ46" s="17"/>
      <c r="BR46" s="16"/>
      <c r="BS46" s="17"/>
      <c r="BT46" s="16"/>
      <c r="BU46" s="17"/>
      <c r="BV46" s="16"/>
      <c r="BW46" s="17"/>
      <c r="BX46" s="16"/>
      <c r="BY46" s="17">
        <v>78</v>
      </c>
      <c r="BZ46" s="16">
        <f>BY48/297*100</f>
        <v>0</v>
      </c>
      <c r="CA46" s="20">
        <v>8</v>
      </c>
      <c r="CB46" s="9">
        <f>(T48+X48+Z48+AP48+BA48+BZ48)/6</f>
        <v>22.302336318781716</v>
      </c>
      <c r="CC46" s="10">
        <v>0.04</v>
      </c>
      <c r="CD46" s="11">
        <f>CB48*(1-CC48)</f>
        <v>0</v>
      </c>
      <c r="CE46" s="12" t="s">
        <v>66</v>
      </c>
    </row>
    <row r="47" spans="1:83">
      <c r="A47" s="8">
        <f>A48+1</f>
        <v>38</v>
      </c>
      <c r="B47" s="12" t="s">
        <v>28</v>
      </c>
      <c r="C47" s="13" t="s">
        <v>94</v>
      </c>
      <c r="D47" s="13"/>
      <c r="E47" s="13">
        <v>175</v>
      </c>
      <c r="F47" s="15">
        <f>E49/287*100</f>
        <v>0</v>
      </c>
      <c r="G47" s="14"/>
      <c r="H47" s="9"/>
      <c r="I47" s="14"/>
      <c r="J47" s="9"/>
      <c r="K47" s="14"/>
      <c r="L47" s="9"/>
      <c r="M47" s="14"/>
      <c r="N47" s="9"/>
      <c r="O47" s="14">
        <v>38</v>
      </c>
      <c r="P47" s="9">
        <f>O49/58*100*0.9*0.8</f>
        <v>14.896551724137934</v>
      </c>
      <c r="Q47" s="14"/>
      <c r="R47" s="9"/>
      <c r="S47" s="14">
        <v>156</v>
      </c>
      <c r="T47" s="9">
        <f>S49/459*100</f>
        <v>0</v>
      </c>
      <c r="U47" s="14"/>
      <c r="V47" s="9"/>
      <c r="W47" s="14">
        <v>397</v>
      </c>
      <c r="X47" s="16">
        <f>W49/778*100</f>
        <v>27.249357326478147</v>
      </c>
      <c r="Y47" s="17"/>
      <c r="Z47" s="16"/>
      <c r="AA47" s="17">
        <v>423</v>
      </c>
      <c r="AB47" s="18">
        <f>AA49/716*100</f>
        <v>0</v>
      </c>
      <c r="AC47" s="17"/>
      <c r="AD47" s="16"/>
      <c r="AE47" s="17"/>
      <c r="AF47" s="16"/>
      <c r="AG47" s="17"/>
      <c r="AH47" s="16"/>
      <c r="AI47" s="16" t="s">
        <v>34</v>
      </c>
      <c r="AJ47" s="16" t="s">
        <v>80</v>
      </c>
      <c r="AK47" s="16">
        <v>30.75</v>
      </c>
      <c r="AL47" s="17"/>
      <c r="AM47" s="17"/>
      <c r="AN47" s="17"/>
      <c r="AO47" s="16"/>
      <c r="AP47" s="16"/>
      <c r="AQ47" s="16" t="s">
        <v>10</v>
      </c>
      <c r="AR47" s="17"/>
      <c r="AS47" s="16"/>
      <c r="AT47" s="17"/>
      <c r="AU47" s="16"/>
      <c r="AV47" s="19">
        <v>23.03</v>
      </c>
      <c r="AW47" s="16">
        <v>46</v>
      </c>
      <c r="AX47" s="17">
        <v>94</v>
      </c>
      <c r="AY47" s="18">
        <f>AX49/138*100</f>
        <v>0</v>
      </c>
      <c r="AZ47" s="17">
        <v>7877</v>
      </c>
      <c r="BA47" s="16">
        <f>AZ49/20901*100</f>
        <v>20.87938376154251</v>
      </c>
      <c r="BB47" s="16" t="s">
        <v>10</v>
      </c>
      <c r="BC47" s="17">
        <v>1023</v>
      </c>
      <c r="BD47" s="18">
        <f>BC49/1896*100</f>
        <v>50.580168776371302</v>
      </c>
      <c r="BE47" s="17"/>
      <c r="BF47" s="16"/>
      <c r="BG47" s="17"/>
      <c r="BH47" s="16"/>
      <c r="BI47" s="17"/>
      <c r="BJ47" s="16"/>
      <c r="BK47" s="17"/>
      <c r="BL47" s="16"/>
      <c r="BM47" s="17"/>
      <c r="BN47" s="16"/>
      <c r="BO47" s="17">
        <v>117</v>
      </c>
      <c r="BP47" s="18">
        <f>BO49/140*100</f>
        <v>0</v>
      </c>
      <c r="BQ47" s="17"/>
      <c r="BR47" s="16"/>
      <c r="BS47" s="17"/>
      <c r="BT47" s="16"/>
      <c r="BU47" s="17">
        <v>916</v>
      </c>
      <c r="BV47" s="18">
        <f>BU49/1289*100*0.8</f>
        <v>0</v>
      </c>
      <c r="BW47" s="17">
        <v>95</v>
      </c>
      <c r="BX47" s="18">
        <f>BW49/159*100</f>
        <v>0</v>
      </c>
      <c r="BY47" s="17"/>
      <c r="BZ47" s="16"/>
      <c r="CA47" s="20">
        <v>15</v>
      </c>
      <c r="CB47" s="9">
        <f>(BA49+P49+T49+X49+AK49+AW49)/6</f>
        <v>41.972035019742627</v>
      </c>
      <c r="CC47" s="10">
        <v>0.3</v>
      </c>
      <c r="CD47" s="11">
        <f>CB49*(1-CC49)</f>
        <v>10.347043701799485</v>
      </c>
      <c r="CE47" s="12" t="s">
        <v>69</v>
      </c>
    </row>
    <row r="48" spans="1:83">
      <c r="A48" s="8">
        <f>A49+1</f>
        <v>37</v>
      </c>
      <c r="B48" s="12" t="s">
        <v>98</v>
      </c>
      <c r="C48" s="13" t="s">
        <v>22</v>
      </c>
      <c r="D48" s="13"/>
      <c r="E48" s="13"/>
      <c r="F48" s="9"/>
      <c r="G48" s="14">
        <v>115</v>
      </c>
      <c r="H48" s="9">
        <f>G50/207*100/2</f>
        <v>0</v>
      </c>
      <c r="I48" s="14"/>
      <c r="J48" s="9"/>
      <c r="K48" s="14"/>
      <c r="L48" s="9"/>
      <c r="M48" s="14"/>
      <c r="N48" s="9"/>
      <c r="O48" s="14"/>
      <c r="P48" s="9"/>
      <c r="Q48" s="14"/>
      <c r="R48" s="9"/>
      <c r="S48" s="14"/>
      <c r="T48" s="9"/>
      <c r="U48" s="14"/>
      <c r="V48" s="9"/>
      <c r="W48" s="14">
        <v>215</v>
      </c>
      <c r="X48" s="16">
        <f>W50/778*100</f>
        <v>61.43958868894601</v>
      </c>
      <c r="Y48" s="17"/>
      <c r="Z48" s="16"/>
      <c r="AA48" s="17">
        <v>220</v>
      </c>
      <c r="AB48" s="16">
        <f>AA50/716*100</f>
        <v>69.55307262569832</v>
      </c>
      <c r="AC48" s="17"/>
      <c r="AD48" s="16"/>
      <c r="AE48" s="17"/>
      <c r="AF48" s="16"/>
      <c r="AG48" s="17"/>
      <c r="AH48" s="16"/>
      <c r="AI48" s="16"/>
      <c r="AJ48" s="16"/>
      <c r="AK48" s="16"/>
      <c r="AL48" s="17">
        <v>126</v>
      </c>
      <c r="AM48" s="17"/>
      <c r="AN48" s="17"/>
      <c r="AO48" s="16"/>
      <c r="AP48" s="16">
        <f>AL50/438*100</f>
        <v>72.374429223744301</v>
      </c>
      <c r="AQ48" s="16"/>
      <c r="AR48" s="17"/>
      <c r="AS48" s="16"/>
      <c r="AT48" s="17"/>
      <c r="AU48" s="16"/>
      <c r="AV48" s="19"/>
      <c r="AW48" s="16"/>
      <c r="AX48" s="17"/>
      <c r="AY48" s="16"/>
      <c r="AZ48" s="17"/>
      <c r="BA48" s="16"/>
      <c r="BB48" s="16"/>
      <c r="BC48" s="17"/>
      <c r="BD48" s="16"/>
      <c r="BE48" s="17">
        <v>93</v>
      </c>
      <c r="BF48" s="16">
        <f>BE50/286*100</f>
        <v>0</v>
      </c>
      <c r="BG48" s="17"/>
      <c r="BH48" s="16"/>
      <c r="BI48" s="17">
        <v>269</v>
      </c>
      <c r="BJ48" s="18">
        <f>BI50/419*100</f>
        <v>0</v>
      </c>
      <c r="BK48" s="17"/>
      <c r="BL48" s="16"/>
      <c r="BM48" s="17"/>
      <c r="BN48" s="16"/>
      <c r="BO48" s="17"/>
      <c r="BP48" s="16"/>
      <c r="BQ48" s="17"/>
      <c r="BR48" s="16"/>
      <c r="BS48" s="17"/>
      <c r="BT48" s="16"/>
      <c r="BU48" s="17"/>
      <c r="BV48" s="16"/>
      <c r="BW48" s="17"/>
      <c r="BX48" s="16"/>
      <c r="BY48" s="17"/>
      <c r="BZ48" s="16"/>
      <c r="CA48" s="20">
        <v>7</v>
      </c>
      <c r="CB48" s="9">
        <f>(H50+X50+AB50+AP50+BF50)/5</f>
        <v>0</v>
      </c>
      <c r="CC48" s="10">
        <v>0.02</v>
      </c>
      <c r="CD48" s="11">
        <f>CB50*(1-CC50)</f>
        <v>7.3666666666666663</v>
      </c>
      <c r="CE48" s="12" t="s">
        <v>72</v>
      </c>
    </row>
    <row r="49" spans="1:83">
      <c r="A49" s="8">
        <f>A50+1</f>
        <v>36</v>
      </c>
      <c r="B49" s="12" t="s">
        <v>99</v>
      </c>
      <c r="C49" s="13" t="s">
        <v>22</v>
      </c>
      <c r="D49" s="13"/>
      <c r="E49" s="13"/>
      <c r="F49" s="9"/>
      <c r="G49" s="14"/>
      <c r="H49" s="9"/>
      <c r="I49" s="14"/>
      <c r="J49" s="9"/>
      <c r="K49" s="14"/>
      <c r="L49" s="9"/>
      <c r="M49" s="14">
        <v>135</v>
      </c>
      <c r="N49" s="9">
        <f>M51/427*100</f>
        <v>67.213114754098356</v>
      </c>
      <c r="O49" s="14">
        <v>12</v>
      </c>
      <c r="P49" s="9">
        <f>O51/58*100*0.8</f>
        <v>118.62068965517243</v>
      </c>
      <c r="Q49" s="14"/>
      <c r="R49" s="9"/>
      <c r="S49" s="14"/>
      <c r="T49" s="9"/>
      <c r="U49" s="14"/>
      <c r="V49" s="9"/>
      <c r="W49" s="14">
        <v>212</v>
      </c>
      <c r="X49" s="16">
        <f>W51/778*100</f>
        <v>59.640102827763499</v>
      </c>
      <c r="Y49" s="17"/>
      <c r="Z49" s="16"/>
      <c r="AA49" s="17"/>
      <c r="AB49" s="16"/>
      <c r="AC49" s="17"/>
      <c r="AD49" s="16"/>
      <c r="AE49" s="17"/>
      <c r="AF49" s="16"/>
      <c r="AG49" s="17"/>
      <c r="AH49" s="16"/>
      <c r="AI49" s="16" t="s">
        <v>100</v>
      </c>
      <c r="AJ49" s="16" t="s">
        <v>101</v>
      </c>
      <c r="AK49" s="16">
        <v>36.200000000000003</v>
      </c>
      <c r="AL49" s="17"/>
      <c r="AM49" s="17"/>
      <c r="AN49" s="17"/>
      <c r="AO49" s="16"/>
      <c r="AP49" s="16"/>
      <c r="AQ49" s="16"/>
      <c r="AR49" s="17"/>
      <c r="AS49" s="16"/>
      <c r="AT49" s="17"/>
      <c r="AU49" s="16"/>
      <c r="AV49" s="19"/>
      <c r="AW49" s="16"/>
      <c r="AX49" s="17"/>
      <c r="AY49" s="16"/>
      <c r="AZ49" s="17">
        <v>4364</v>
      </c>
      <c r="BA49" s="16">
        <f>AZ51/20901*100</f>
        <v>37.371417635519833</v>
      </c>
      <c r="BB49" s="16"/>
      <c r="BC49" s="17">
        <v>959</v>
      </c>
      <c r="BD49" s="16">
        <f>BC51/1896*100</f>
        <v>41.244725738396625</v>
      </c>
      <c r="BE49" s="17"/>
      <c r="BF49" s="16"/>
      <c r="BG49" s="17"/>
      <c r="BH49" s="16"/>
      <c r="BI49" s="17"/>
      <c r="BJ49" s="16"/>
      <c r="BK49" s="17"/>
      <c r="BL49" s="16"/>
      <c r="BM49" s="17"/>
      <c r="BN49" s="16"/>
      <c r="BO49" s="17"/>
      <c r="BP49" s="16"/>
      <c r="BQ49" s="17"/>
      <c r="BR49" s="16"/>
      <c r="BS49" s="17"/>
      <c r="BT49" s="16"/>
      <c r="BU49" s="17"/>
      <c r="BV49" s="16"/>
      <c r="BW49" s="17"/>
      <c r="BX49" s="16"/>
      <c r="BY49" s="17"/>
      <c r="BZ49" s="16"/>
      <c r="CA49" s="20">
        <v>6</v>
      </c>
      <c r="CB49" s="9">
        <f>(N51+P51+X51+BA51+BD51+AK51)/6</f>
        <v>10.347043701799485</v>
      </c>
      <c r="CC49" s="10"/>
      <c r="CD49" s="11">
        <f>CB51*(1-CC51)</f>
        <v>17.055343409906715</v>
      </c>
      <c r="CE49" s="12" t="s">
        <v>74</v>
      </c>
    </row>
    <row r="50" spans="1:83">
      <c r="A50" s="8">
        <f>A51+1</f>
        <v>35</v>
      </c>
      <c r="B50" s="12" t="s">
        <v>30</v>
      </c>
      <c r="C50" s="13" t="s">
        <v>94</v>
      </c>
      <c r="D50" s="13"/>
      <c r="E50" s="13">
        <v>184</v>
      </c>
      <c r="F50" s="15">
        <f>E52/287*100</f>
        <v>0</v>
      </c>
      <c r="G50" s="14"/>
      <c r="H50" s="9"/>
      <c r="I50" s="14">
        <v>246</v>
      </c>
      <c r="J50" s="15">
        <f>I52/376*100</f>
        <v>0</v>
      </c>
      <c r="K50" s="14"/>
      <c r="L50" s="9"/>
      <c r="M50" s="14"/>
      <c r="N50" s="9"/>
      <c r="O50" s="14">
        <v>141</v>
      </c>
      <c r="P50" s="15">
        <f>O52/189*100*0.9*0.9</f>
        <v>0</v>
      </c>
      <c r="Q50" s="14"/>
      <c r="R50" s="9"/>
      <c r="S50" s="14">
        <v>196</v>
      </c>
      <c r="T50" s="9">
        <f>S52/459*100</f>
        <v>0</v>
      </c>
      <c r="U50" s="14"/>
      <c r="V50" s="9"/>
      <c r="W50" s="14">
        <v>478</v>
      </c>
      <c r="X50" s="18">
        <f>W52/778*100</f>
        <v>0</v>
      </c>
      <c r="Y50" s="17"/>
      <c r="Z50" s="16"/>
      <c r="AA50" s="17">
        <v>498</v>
      </c>
      <c r="AB50" s="18">
        <f>AA52/716*100</f>
        <v>0</v>
      </c>
      <c r="AC50" s="17"/>
      <c r="AD50" s="16"/>
      <c r="AE50" s="17">
        <v>324</v>
      </c>
      <c r="AF50" s="18">
        <f>AE52/505*100</f>
        <v>0</v>
      </c>
      <c r="AG50" s="17"/>
      <c r="AH50" s="16"/>
      <c r="AI50" s="16" t="s">
        <v>34</v>
      </c>
      <c r="AJ50" s="16" t="s">
        <v>102</v>
      </c>
      <c r="AK50" s="16">
        <v>37.5</v>
      </c>
      <c r="AL50" s="17">
        <v>317</v>
      </c>
      <c r="AM50" s="17"/>
      <c r="AN50" s="17"/>
      <c r="AO50" s="16"/>
      <c r="AP50" s="18">
        <f>AL52/438*100</f>
        <v>0</v>
      </c>
      <c r="AQ50" s="16" t="s">
        <v>10</v>
      </c>
      <c r="AR50" s="17"/>
      <c r="AS50" s="16"/>
      <c r="AT50" s="17">
        <v>64</v>
      </c>
      <c r="AU50" s="18">
        <f>AT52/107*100</f>
        <v>0</v>
      </c>
      <c r="AV50" s="19">
        <v>23.06</v>
      </c>
      <c r="AW50" s="16">
        <v>46.9</v>
      </c>
      <c r="AX50" s="17"/>
      <c r="AY50" s="16"/>
      <c r="AZ50" s="17">
        <v>6456</v>
      </c>
      <c r="BA50" s="16">
        <f>AZ52/20901*100</f>
        <v>0</v>
      </c>
      <c r="BB50" s="16" t="s">
        <v>10</v>
      </c>
      <c r="BC50" s="17">
        <v>1081</v>
      </c>
      <c r="BD50" s="16">
        <f>BC52/1896*100</f>
        <v>0</v>
      </c>
      <c r="BE50" s="17"/>
      <c r="BF50" s="16"/>
      <c r="BG50" s="17"/>
      <c r="BH50" s="16"/>
      <c r="BI50" s="17"/>
      <c r="BJ50" s="16"/>
      <c r="BK50" s="17"/>
      <c r="BL50" s="16"/>
      <c r="BM50" s="17">
        <v>307</v>
      </c>
      <c r="BN50" s="18">
        <f>BM52/463*100</f>
        <v>0</v>
      </c>
      <c r="BO50" s="17">
        <v>124</v>
      </c>
      <c r="BP50" s="18">
        <f>BO52/140*100</f>
        <v>0</v>
      </c>
      <c r="BQ50" s="17"/>
      <c r="BR50" s="16"/>
      <c r="BS50" s="17">
        <v>125</v>
      </c>
      <c r="BT50" s="18">
        <f>BS52/211*100</f>
        <v>19.431279620853083</v>
      </c>
      <c r="BU50" s="17">
        <v>915</v>
      </c>
      <c r="BV50" s="16">
        <f>BU52/1289*100*0.8</f>
        <v>0</v>
      </c>
      <c r="BW50" s="17">
        <v>98</v>
      </c>
      <c r="BX50" s="18">
        <f>BW52/159*100</f>
        <v>22.012578616352201</v>
      </c>
      <c r="BY50" s="17"/>
      <c r="BZ50" s="16"/>
      <c r="CA50" s="20">
        <v>20</v>
      </c>
      <c r="CB50" s="9">
        <f>(BA52+BV52+AK52+T52+BD52+AW52)/6</f>
        <v>10.833333333333334</v>
      </c>
      <c r="CC50" s="10">
        <v>0.32</v>
      </c>
      <c r="CD50" s="11">
        <f>CB52*(1-CC52)</f>
        <v>4.9666666666666668</v>
      </c>
      <c r="CE50" s="12" t="s">
        <v>84</v>
      </c>
    </row>
    <row r="51" spans="1:83">
      <c r="A51" s="8">
        <f>A52+1</f>
        <v>34</v>
      </c>
      <c r="B51" s="12" t="s">
        <v>32</v>
      </c>
      <c r="C51" s="13" t="s">
        <v>94</v>
      </c>
      <c r="D51" s="13"/>
      <c r="E51" s="13">
        <v>216</v>
      </c>
      <c r="F51" s="15">
        <f>E53/287*100</f>
        <v>83.972125435540065</v>
      </c>
      <c r="G51" s="14"/>
      <c r="H51" s="9"/>
      <c r="I51" s="14">
        <v>241</v>
      </c>
      <c r="J51" s="15">
        <f>I53/376*100</f>
        <v>0</v>
      </c>
      <c r="K51" s="14"/>
      <c r="L51" s="9"/>
      <c r="M51" s="14">
        <v>287</v>
      </c>
      <c r="N51" s="15">
        <f>M53/427*100</f>
        <v>0</v>
      </c>
      <c r="O51" s="14">
        <v>86</v>
      </c>
      <c r="P51" s="15">
        <f>O53/139*100*0.9</f>
        <v>0</v>
      </c>
      <c r="Q51" s="14">
        <v>188</v>
      </c>
      <c r="R51" s="15">
        <f>Q53/295*100</f>
        <v>0</v>
      </c>
      <c r="S51" s="21">
        <v>529</v>
      </c>
      <c r="T51" s="15">
        <f>(S53/671*100)-10</f>
        <v>-10</v>
      </c>
      <c r="U51" s="14"/>
      <c r="V51" s="9"/>
      <c r="W51" s="14">
        <v>464</v>
      </c>
      <c r="X51" s="18">
        <f>W53/778*100</f>
        <v>62.082262210796912</v>
      </c>
      <c r="Y51" s="17"/>
      <c r="Z51" s="16"/>
      <c r="AA51" s="17">
        <v>467</v>
      </c>
      <c r="AB51" s="18">
        <f>AA53/716*100</f>
        <v>67.318435754189949</v>
      </c>
      <c r="AC51" s="17"/>
      <c r="AD51" s="16"/>
      <c r="AE51" s="17"/>
      <c r="AF51" s="16"/>
      <c r="AG51" s="17">
        <v>101</v>
      </c>
      <c r="AH51" s="18">
        <f>AG53/182*100</f>
        <v>0</v>
      </c>
      <c r="AI51" s="16"/>
      <c r="AJ51" s="16"/>
      <c r="AK51" s="16"/>
      <c r="AL51" s="17"/>
      <c r="AM51" s="17"/>
      <c r="AN51" s="17"/>
      <c r="AO51" s="16"/>
      <c r="AP51" s="16"/>
      <c r="AQ51" s="16" t="s">
        <v>10</v>
      </c>
      <c r="AR51" s="17">
        <v>119</v>
      </c>
      <c r="AS51" s="18">
        <f>AR53/223*100</f>
        <v>51.569506726457405</v>
      </c>
      <c r="AT51" s="17">
        <v>55</v>
      </c>
      <c r="AU51" s="16">
        <f>AT53/107*100</f>
        <v>47.663551401869157</v>
      </c>
      <c r="AV51" s="19"/>
      <c r="AW51" s="16"/>
      <c r="AX51" s="17"/>
      <c r="AY51" s="16"/>
      <c r="AZ51" s="17">
        <v>7811</v>
      </c>
      <c r="BA51" s="16">
        <f>AZ53/20901*100</f>
        <v>0</v>
      </c>
      <c r="BB51" s="16" t="s">
        <v>10</v>
      </c>
      <c r="BC51" s="17">
        <v>782</v>
      </c>
      <c r="BD51" s="16">
        <f>BC53/1896*100</f>
        <v>0</v>
      </c>
      <c r="BE51" s="17"/>
      <c r="BF51" s="16"/>
      <c r="BG51" s="17"/>
      <c r="BH51" s="16"/>
      <c r="BI51" s="17">
        <v>318</v>
      </c>
      <c r="BJ51" s="18">
        <f>BI53/419*100</f>
        <v>0</v>
      </c>
      <c r="BK51" s="17">
        <v>64</v>
      </c>
      <c r="BL51" s="18">
        <f>BK53/98*100</f>
        <v>85.714285714285708</v>
      </c>
      <c r="BM51" s="17">
        <v>262</v>
      </c>
      <c r="BN51" s="18">
        <f>BM53/463*100</f>
        <v>0</v>
      </c>
      <c r="BO51" s="17">
        <v>81</v>
      </c>
      <c r="BP51" s="18">
        <f>BO53/140*100</f>
        <v>47.142857142857139</v>
      </c>
      <c r="BQ51" s="17"/>
      <c r="BR51" s="16"/>
      <c r="BS51" s="17">
        <v>99</v>
      </c>
      <c r="BT51" s="16">
        <f>BS53/211*100</f>
        <v>42.18009478672986</v>
      </c>
      <c r="BU51" s="17">
        <v>670</v>
      </c>
      <c r="BV51" s="16">
        <f>BU53/1289*100*0.8</f>
        <v>27.866563227307996</v>
      </c>
      <c r="BW51" s="17">
        <v>77</v>
      </c>
      <c r="BX51" s="16">
        <f>BW53/159*100</f>
        <v>41.509433962264154</v>
      </c>
      <c r="BY51" s="17"/>
      <c r="BZ51" s="16"/>
      <c r="CA51" s="20">
        <v>22</v>
      </c>
      <c r="CB51" s="9">
        <f>(BD53+AU53+BA53+BV53+BT53+BX53)/6</f>
        <v>23.687976958203773</v>
      </c>
      <c r="CC51" s="10">
        <v>0.28000000000000003</v>
      </c>
      <c r="CD51" s="11">
        <f>CB53*(1-CC53)</f>
        <v>36.145469416598523</v>
      </c>
      <c r="CE51" s="12" t="s">
        <v>86</v>
      </c>
    </row>
    <row r="52" spans="1:83">
      <c r="A52" s="8">
        <f>A53+1</f>
        <v>33</v>
      </c>
      <c r="B52" s="12" t="s">
        <v>76</v>
      </c>
      <c r="C52" s="13" t="s">
        <v>15</v>
      </c>
      <c r="D52" s="13"/>
      <c r="E52" s="13"/>
      <c r="F52" s="9"/>
      <c r="G52" s="14"/>
      <c r="H52" s="9"/>
      <c r="I52" s="14"/>
      <c r="J52" s="9"/>
      <c r="K52" s="14"/>
      <c r="L52" s="9"/>
      <c r="M52" s="14"/>
      <c r="N52" s="9"/>
      <c r="O52" s="14"/>
      <c r="P52" s="9"/>
      <c r="Q52" s="14"/>
      <c r="R52" s="9"/>
      <c r="S52" s="14"/>
      <c r="T52" s="9"/>
      <c r="U52" s="14"/>
      <c r="V52" s="9"/>
      <c r="W52" s="14"/>
      <c r="X52" s="16"/>
      <c r="Y52" s="17"/>
      <c r="Z52" s="16"/>
      <c r="AA52" s="17"/>
      <c r="AB52" s="18"/>
      <c r="AC52" s="17"/>
      <c r="AD52" s="16"/>
      <c r="AE52" s="17"/>
      <c r="AF52" s="16"/>
      <c r="AG52" s="17"/>
      <c r="AH52" s="16"/>
      <c r="AI52" s="16"/>
      <c r="AJ52" s="16"/>
      <c r="AK52" s="16"/>
      <c r="AL52" s="17"/>
      <c r="AM52" s="17"/>
      <c r="AN52" s="17"/>
      <c r="AO52" s="16"/>
      <c r="AP52" s="16"/>
      <c r="AQ52" s="16"/>
      <c r="AR52" s="17"/>
      <c r="AS52" s="16"/>
      <c r="AT52" s="17"/>
      <c r="AU52" s="16"/>
      <c r="AV52" s="19">
        <v>24.42</v>
      </c>
      <c r="AW52" s="16">
        <v>65</v>
      </c>
      <c r="AX52" s="17"/>
      <c r="AY52" s="16"/>
      <c r="AZ52" s="17"/>
      <c r="BA52" s="16"/>
      <c r="BB52" s="16"/>
      <c r="BC52" s="17"/>
      <c r="BD52" s="16"/>
      <c r="BE52" s="17"/>
      <c r="BF52" s="16"/>
      <c r="BG52" s="17">
        <v>134</v>
      </c>
      <c r="BH52" s="16">
        <f>BG54/288*100</f>
        <v>0</v>
      </c>
      <c r="BI52" s="17"/>
      <c r="BJ52" s="16"/>
      <c r="BK52" s="17">
        <v>20</v>
      </c>
      <c r="BL52" s="16">
        <f>BK54/98*100</f>
        <v>66.326530612244895</v>
      </c>
      <c r="BM52" s="17"/>
      <c r="BN52" s="16"/>
      <c r="BO52" s="17"/>
      <c r="BP52" s="16"/>
      <c r="BQ52" s="17">
        <v>47</v>
      </c>
      <c r="BR52" s="16">
        <f>BQ54/211*100</f>
        <v>0</v>
      </c>
      <c r="BS52" s="17">
        <v>41</v>
      </c>
      <c r="BT52" s="16">
        <f>BS54/211*100</f>
        <v>41.706161137440759</v>
      </c>
      <c r="BU52" s="17"/>
      <c r="BV52" s="16"/>
      <c r="BW52" s="17">
        <v>35</v>
      </c>
      <c r="BX52" s="16">
        <f>BW54/159*100</f>
        <v>34.591194968553459</v>
      </c>
      <c r="BY52" s="17"/>
      <c r="BZ52" s="16"/>
      <c r="CA52" s="28">
        <v>6</v>
      </c>
      <c r="CB52" s="9">
        <f>(BH54+BL54+AW54+BR54+BT54+BX54)/6</f>
        <v>4.9666666666666668</v>
      </c>
      <c r="CC52" s="10"/>
      <c r="CD52" s="11">
        <f>CB54*(1-CC54)</f>
        <v>4.62</v>
      </c>
      <c r="CE52" s="12" t="s">
        <v>87</v>
      </c>
    </row>
    <row r="53" spans="1:83">
      <c r="A53" s="8">
        <f>A54+1</f>
        <v>32</v>
      </c>
      <c r="B53" s="12" t="s">
        <v>89</v>
      </c>
      <c r="C53" s="13" t="s">
        <v>9</v>
      </c>
      <c r="D53" s="13"/>
      <c r="E53" s="13">
        <v>241</v>
      </c>
      <c r="F53" s="15">
        <f>E55/287*100</f>
        <v>57.491289198606275</v>
      </c>
      <c r="G53" s="14"/>
      <c r="H53" s="9"/>
      <c r="I53" s="14"/>
      <c r="J53" s="9"/>
      <c r="K53" s="14"/>
      <c r="L53" s="9"/>
      <c r="M53" s="14"/>
      <c r="N53" s="9"/>
      <c r="O53" s="14"/>
      <c r="P53" s="9"/>
      <c r="Q53" s="14"/>
      <c r="R53" s="9"/>
      <c r="S53" s="14"/>
      <c r="T53" s="9"/>
      <c r="U53" s="14"/>
      <c r="V53" s="9"/>
      <c r="W53" s="14">
        <v>483</v>
      </c>
      <c r="X53" s="18">
        <f>W55/778*100</f>
        <v>52.056555269922875</v>
      </c>
      <c r="Y53" s="17"/>
      <c r="Z53" s="16"/>
      <c r="AA53" s="17">
        <v>482</v>
      </c>
      <c r="AB53" s="18">
        <f>AA55/716*100</f>
        <v>0</v>
      </c>
      <c r="AC53" s="17"/>
      <c r="AD53" s="16"/>
      <c r="AE53" s="17"/>
      <c r="AF53" s="16"/>
      <c r="AG53" s="17"/>
      <c r="AH53" s="16"/>
      <c r="AI53" s="16"/>
      <c r="AJ53" s="16"/>
      <c r="AK53" s="16"/>
      <c r="AL53" s="17"/>
      <c r="AM53" s="17"/>
      <c r="AN53" s="17"/>
      <c r="AO53" s="16"/>
      <c r="AP53" s="16"/>
      <c r="AQ53" s="16" t="s">
        <v>10</v>
      </c>
      <c r="AR53" s="17">
        <v>115</v>
      </c>
      <c r="AS53" s="18">
        <f>AR55/223*100</f>
        <v>0</v>
      </c>
      <c r="AT53" s="17">
        <v>51</v>
      </c>
      <c r="AU53" s="16">
        <f>AT55/107*100</f>
        <v>0</v>
      </c>
      <c r="AV53" s="19">
        <v>23.03</v>
      </c>
      <c r="AW53" s="16">
        <v>46</v>
      </c>
      <c r="AX53" s="17">
        <v>67</v>
      </c>
      <c r="AY53" s="18">
        <f>AX55/138*100</f>
        <v>0</v>
      </c>
      <c r="AZ53" s="17"/>
      <c r="BA53" s="16"/>
      <c r="BB53" s="16" t="s">
        <v>10</v>
      </c>
      <c r="BC53" s="17"/>
      <c r="BD53" s="16"/>
      <c r="BE53" s="17"/>
      <c r="BF53" s="16"/>
      <c r="BG53" s="17"/>
      <c r="BH53" s="16"/>
      <c r="BI53" s="17"/>
      <c r="BJ53" s="16"/>
      <c r="BK53" s="17">
        <v>84</v>
      </c>
      <c r="BL53" s="18">
        <f>BK55/98*100</f>
        <v>0</v>
      </c>
      <c r="BM53" s="17"/>
      <c r="BN53" s="16"/>
      <c r="BO53" s="17">
        <v>66</v>
      </c>
      <c r="BP53" s="16">
        <f>BO55/140*100</f>
        <v>58.571428571428577</v>
      </c>
      <c r="BQ53" s="17"/>
      <c r="BR53" s="16"/>
      <c r="BS53" s="17">
        <v>89</v>
      </c>
      <c r="BT53" s="16">
        <f>BS55/211*100</f>
        <v>57.81990521327014</v>
      </c>
      <c r="BU53" s="17">
        <v>449</v>
      </c>
      <c r="BV53" s="16">
        <f>BU55/1289*100</f>
        <v>27.075252133436774</v>
      </c>
      <c r="BW53" s="17">
        <v>66</v>
      </c>
      <c r="BX53" s="16">
        <f>BW55/159*100</f>
        <v>57.232704402515722</v>
      </c>
      <c r="BY53" s="17"/>
      <c r="BZ53" s="16"/>
      <c r="CA53" s="20">
        <v>14</v>
      </c>
      <c r="CB53" s="9">
        <f>(BX55+BT55+BP55+BV55+AW55+AU55)/6</f>
        <v>47.5598281797349</v>
      </c>
      <c r="CC53" s="10">
        <v>0.24</v>
      </c>
      <c r="CD53" s="11">
        <f>CB55*(1-CC55)</f>
        <v>33.11239724129895</v>
      </c>
      <c r="CE53" s="12" t="s">
        <v>88</v>
      </c>
    </row>
    <row r="54" spans="1:83">
      <c r="A54" s="8">
        <f>A55+1</f>
        <v>31</v>
      </c>
      <c r="B54" s="12" t="s">
        <v>103</v>
      </c>
      <c r="C54" s="13" t="s">
        <v>22</v>
      </c>
      <c r="D54" s="13"/>
      <c r="E54" s="13"/>
      <c r="F54" s="9"/>
      <c r="G54" s="14"/>
      <c r="H54" s="9"/>
      <c r="I54" s="14"/>
      <c r="J54" s="9"/>
      <c r="K54" s="14"/>
      <c r="L54" s="9"/>
      <c r="M54" s="14"/>
      <c r="N54" s="9"/>
      <c r="O54" s="14"/>
      <c r="P54" s="9"/>
      <c r="Q54" s="14"/>
      <c r="R54" s="9"/>
      <c r="S54" s="14"/>
      <c r="T54" s="9"/>
      <c r="U54" s="14"/>
      <c r="V54" s="9"/>
      <c r="W54" s="14"/>
      <c r="X54" s="16"/>
      <c r="Y54" s="17"/>
      <c r="Z54" s="16"/>
      <c r="AA54" s="17"/>
      <c r="AB54" s="16"/>
      <c r="AC54" s="17"/>
      <c r="AD54" s="16"/>
      <c r="AE54" s="17"/>
      <c r="AF54" s="16"/>
      <c r="AG54" s="17"/>
      <c r="AH54" s="16"/>
      <c r="AI54" s="16"/>
      <c r="AJ54" s="16"/>
      <c r="AK54" s="16"/>
      <c r="AL54" s="17"/>
      <c r="AM54" s="17"/>
      <c r="AN54" s="17"/>
      <c r="AO54" s="16"/>
      <c r="AP54" s="16"/>
      <c r="AQ54" s="16"/>
      <c r="AR54" s="17">
        <v>134</v>
      </c>
      <c r="AS54" s="29">
        <f>AR56/223*100</f>
        <v>0</v>
      </c>
      <c r="AT54" s="17">
        <v>53</v>
      </c>
      <c r="AU54" s="16">
        <f>AT56/107*100</f>
        <v>0</v>
      </c>
      <c r="AV54" s="19">
        <v>21.29</v>
      </c>
      <c r="AW54" s="16">
        <v>29.8</v>
      </c>
      <c r="AX54" s="17"/>
      <c r="AY54" s="16"/>
      <c r="AZ54" s="17"/>
      <c r="BA54" s="16"/>
      <c r="BB54" s="16" t="s">
        <v>10</v>
      </c>
      <c r="BC54" s="17"/>
      <c r="BD54" s="16"/>
      <c r="BE54" s="17"/>
      <c r="BF54" s="16"/>
      <c r="BG54" s="17"/>
      <c r="BH54" s="16"/>
      <c r="BI54" s="17"/>
      <c r="BJ54" s="16"/>
      <c r="BK54" s="17">
        <v>65</v>
      </c>
      <c r="BL54" s="18">
        <f>BK56/98*100</f>
        <v>0</v>
      </c>
      <c r="BM54" s="17"/>
      <c r="BN54" s="16"/>
      <c r="BO54" s="17"/>
      <c r="BP54" s="16"/>
      <c r="BQ54" s="17"/>
      <c r="BR54" s="16"/>
      <c r="BS54" s="17">
        <v>88</v>
      </c>
      <c r="BT54" s="16">
        <f>BS56/211*100</f>
        <v>0</v>
      </c>
      <c r="BU54" s="17">
        <v>277</v>
      </c>
      <c r="BV54" s="16">
        <f>BU56/1289*100</f>
        <v>0</v>
      </c>
      <c r="BW54" s="17">
        <v>55</v>
      </c>
      <c r="BX54" s="16">
        <f>BW56/159*100</f>
        <v>0</v>
      </c>
      <c r="BY54" s="17"/>
      <c r="BZ54" s="16"/>
      <c r="CA54" s="20">
        <v>8</v>
      </c>
      <c r="CB54" s="9">
        <f>(AS56+AU56+AW56+BV56+BT56+BX56)/6</f>
        <v>5.5</v>
      </c>
      <c r="CC54" s="10">
        <v>0.16</v>
      </c>
      <c r="CD54" s="11">
        <f>CB56*(1-CC56)</f>
        <v>11.248229508196721</v>
      </c>
      <c r="CE54" s="12" t="s">
        <v>90</v>
      </c>
    </row>
    <row r="55" spans="1:83">
      <c r="A55" s="8">
        <f>A56+1</f>
        <v>30</v>
      </c>
      <c r="B55" s="12" t="s">
        <v>104</v>
      </c>
      <c r="C55" s="13" t="s">
        <v>83</v>
      </c>
      <c r="D55" s="13"/>
      <c r="E55" s="13">
        <v>165</v>
      </c>
      <c r="F55" s="15">
        <f>E57/287*100</f>
        <v>77.351916376306619</v>
      </c>
      <c r="G55" s="14"/>
      <c r="H55" s="9"/>
      <c r="I55" s="14"/>
      <c r="J55" s="9"/>
      <c r="K55" s="14">
        <v>347</v>
      </c>
      <c r="L55" s="9">
        <f>K57/761*100</f>
        <v>47.043363994743757</v>
      </c>
      <c r="M55" s="14"/>
      <c r="N55" s="9"/>
      <c r="O55" s="14"/>
      <c r="P55" s="9"/>
      <c r="Q55" s="14">
        <v>169</v>
      </c>
      <c r="R55" s="15">
        <f>Q57/295*100</f>
        <v>55.593220338983052</v>
      </c>
      <c r="S55" s="14">
        <v>176</v>
      </c>
      <c r="T55" s="9">
        <f>S57/459*100*1.1</f>
        <v>30.196078431372552</v>
      </c>
      <c r="U55" s="14"/>
      <c r="V55" s="9"/>
      <c r="W55" s="14">
        <v>405</v>
      </c>
      <c r="X55" s="16">
        <f>W57/778*100</f>
        <v>0</v>
      </c>
      <c r="Y55" s="17">
        <v>503</v>
      </c>
      <c r="Z55" s="18">
        <f>Y57/792*100</f>
        <v>0</v>
      </c>
      <c r="AA55" s="17"/>
      <c r="AB55" s="16"/>
      <c r="AC55" s="17"/>
      <c r="AD55" s="16"/>
      <c r="AE55" s="17"/>
      <c r="AF55" s="16"/>
      <c r="AG55" s="17"/>
      <c r="AH55" s="16"/>
      <c r="AI55" s="16"/>
      <c r="AJ55" s="16"/>
      <c r="AK55" s="16"/>
      <c r="AL55" s="17"/>
      <c r="AM55" s="17"/>
      <c r="AN55" s="17"/>
      <c r="AO55" s="16"/>
      <c r="AP55" s="16"/>
      <c r="AQ55" s="16"/>
      <c r="AR55" s="17"/>
      <c r="AS55" s="16"/>
      <c r="AT55" s="17"/>
      <c r="AU55" s="16"/>
      <c r="AV55" s="19">
        <v>22.08</v>
      </c>
      <c r="AW55" s="16">
        <v>36.200000000000003</v>
      </c>
      <c r="AX55" s="17"/>
      <c r="AY55" s="16"/>
      <c r="AZ55" s="17"/>
      <c r="BA55" s="16"/>
      <c r="BB55" s="16" t="s">
        <v>10</v>
      </c>
      <c r="BC55" s="17"/>
      <c r="BD55" s="16"/>
      <c r="BE55" s="17"/>
      <c r="BF55" s="16"/>
      <c r="BG55" s="17"/>
      <c r="BH55" s="16"/>
      <c r="BI55" s="17"/>
      <c r="BJ55" s="16"/>
      <c r="BK55" s="17"/>
      <c r="BL55" s="16"/>
      <c r="BM55" s="17">
        <v>243</v>
      </c>
      <c r="BN55" s="16">
        <f>BM57/463*100</f>
        <v>61.77105831533477</v>
      </c>
      <c r="BO55" s="17">
        <v>82</v>
      </c>
      <c r="BP55" s="18">
        <f>BO57/140*100</f>
        <v>77.142857142857153</v>
      </c>
      <c r="BQ55" s="17"/>
      <c r="BR55" s="16"/>
      <c r="BS55" s="17">
        <v>122</v>
      </c>
      <c r="BT55" s="18">
        <f>BS57/211*100</f>
        <v>0</v>
      </c>
      <c r="BU55" s="22">
        <v>349</v>
      </c>
      <c r="BV55" s="26">
        <f>BU57/890*100*1.2</f>
        <v>107.86516853932584</v>
      </c>
      <c r="BW55" s="17">
        <v>91</v>
      </c>
      <c r="BX55" s="18">
        <f>BW57/159*100</f>
        <v>64.15094339622641</v>
      </c>
      <c r="BY55" s="17"/>
      <c r="BZ55" s="16"/>
      <c r="CA55" s="20">
        <v>13</v>
      </c>
      <c r="CB55" s="9">
        <f>(BN57+L57+BV57+T57+X57+AW57)/6</f>
        <v>44.746482758512094</v>
      </c>
      <c r="CC55" s="10">
        <v>0.26</v>
      </c>
      <c r="CD55" s="11">
        <f>CB57*(1-CC57)</f>
        <v>0</v>
      </c>
      <c r="CE55" s="12" t="s">
        <v>91</v>
      </c>
    </row>
    <row r="56" spans="1:83">
      <c r="A56" s="8">
        <f>A57+1</f>
        <v>29</v>
      </c>
      <c r="B56" s="12" t="s">
        <v>36</v>
      </c>
      <c r="C56" s="13" t="s">
        <v>94</v>
      </c>
      <c r="D56" s="13"/>
      <c r="E56" s="13">
        <v>124</v>
      </c>
      <c r="F56" s="9">
        <f>E58/287*100</f>
        <v>0</v>
      </c>
      <c r="G56" s="14"/>
      <c r="H56" s="9"/>
      <c r="I56" s="14"/>
      <c r="J56" s="9"/>
      <c r="K56" s="14"/>
      <c r="L56" s="9"/>
      <c r="M56" s="14"/>
      <c r="N56" s="9"/>
      <c r="O56" s="14"/>
      <c r="P56" s="9"/>
      <c r="Q56" s="14"/>
      <c r="R56" s="9"/>
      <c r="S56" s="21">
        <v>375</v>
      </c>
      <c r="T56" s="9">
        <f>(S58/671*100)-10</f>
        <v>54.232488822652755</v>
      </c>
      <c r="U56" s="14"/>
      <c r="V56" s="9"/>
      <c r="W56" s="14">
        <v>328</v>
      </c>
      <c r="X56" s="16">
        <f>W58/778*100</f>
        <v>49.228791773778916</v>
      </c>
      <c r="Y56" s="17"/>
      <c r="Z56" s="16"/>
      <c r="AA56" s="17"/>
      <c r="AB56" s="16"/>
      <c r="AC56" s="17"/>
      <c r="AD56" s="16"/>
      <c r="AE56" s="17">
        <v>189</v>
      </c>
      <c r="AF56" s="16">
        <f>AE58/505*100</f>
        <v>0</v>
      </c>
      <c r="AG56" s="17"/>
      <c r="AH56" s="16"/>
      <c r="AI56" s="16"/>
      <c r="AJ56" s="16"/>
      <c r="AK56" s="16"/>
      <c r="AL56" s="17"/>
      <c r="AM56" s="17"/>
      <c r="AN56" s="17"/>
      <c r="AO56" s="16"/>
      <c r="AP56" s="16"/>
      <c r="AQ56" s="16" t="s">
        <v>10</v>
      </c>
      <c r="AR56" s="17"/>
      <c r="AS56" s="16"/>
      <c r="AT56" s="17"/>
      <c r="AU56" s="16"/>
      <c r="AV56" s="19">
        <v>21.48</v>
      </c>
      <c r="AW56" s="16">
        <v>33</v>
      </c>
      <c r="AX56" s="17"/>
      <c r="AY56" s="16"/>
      <c r="AZ56" s="17"/>
      <c r="BA56" s="16"/>
      <c r="BB56" s="16" t="s">
        <v>10</v>
      </c>
      <c r="BC56" s="17"/>
      <c r="BD56" s="16"/>
      <c r="BE56" s="17"/>
      <c r="BF56" s="16"/>
      <c r="BG56" s="17"/>
      <c r="BH56" s="16"/>
      <c r="BI56" s="17"/>
      <c r="BJ56" s="16"/>
      <c r="BK56" s="17"/>
      <c r="BL56" s="16"/>
      <c r="BM56" s="17"/>
      <c r="BN56" s="16"/>
      <c r="BO56" s="17"/>
      <c r="BP56" s="16"/>
      <c r="BQ56" s="17"/>
      <c r="BR56" s="16"/>
      <c r="BS56" s="17"/>
      <c r="BT56" s="16"/>
      <c r="BU56" s="17"/>
      <c r="BV56" s="16"/>
      <c r="BW56" s="17"/>
      <c r="BX56" s="16"/>
      <c r="BY56" s="17"/>
      <c r="BZ56" s="16"/>
      <c r="CA56" s="20">
        <v>7</v>
      </c>
      <c r="CB56" s="9">
        <f>(F58+T58+X58+AF58+AW58)/5</f>
        <v>12.498032786885245</v>
      </c>
      <c r="CC56" s="10">
        <v>0.1</v>
      </c>
      <c r="CD56" s="11">
        <f>CB58*(1-CC58)</f>
        <v>5.0680000000000005</v>
      </c>
      <c r="CE56" s="12" t="s">
        <v>92</v>
      </c>
    </row>
    <row r="57" spans="1:83">
      <c r="A57" s="8">
        <f>A58+1</f>
        <v>28</v>
      </c>
      <c r="B57" s="12" t="s">
        <v>105</v>
      </c>
      <c r="C57" s="13" t="s">
        <v>83</v>
      </c>
      <c r="D57" s="13"/>
      <c r="E57" s="13">
        <v>222</v>
      </c>
      <c r="F57" s="15">
        <f>E59/287*100</f>
        <v>60.627177700348433</v>
      </c>
      <c r="G57" s="14"/>
      <c r="H57" s="9"/>
      <c r="I57" s="14">
        <v>225</v>
      </c>
      <c r="J57" s="9">
        <f>I59/376*100</f>
        <v>69.414893617021278</v>
      </c>
      <c r="K57" s="14">
        <v>358</v>
      </c>
      <c r="L57" s="9">
        <f>K59/761*100</f>
        <v>68.988173455978981</v>
      </c>
      <c r="M57" s="14"/>
      <c r="N57" s="9"/>
      <c r="O57" s="14"/>
      <c r="P57" s="9"/>
      <c r="Q57" s="14">
        <v>164</v>
      </c>
      <c r="R57" s="9">
        <f>Q59/295*100</f>
        <v>65.762711864406782</v>
      </c>
      <c r="S57" s="14">
        <v>126</v>
      </c>
      <c r="T57" s="9">
        <f>S59/459*100*1.1</f>
        <v>143.55119825708064</v>
      </c>
      <c r="U57" s="14"/>
      <c r="V57" s="9"/>
      <c r="W57" s="14"/>
      <c r="X57" s="16"/>
      <c r="Y57" s="17"/>
      <c r="Z57" s="16"/>
      <c r="AA57" s="17"/>
      <c r="AB57" s="16"/>
      <c r="AC57" s="17"/>
      <c r="AD57" s="16"/>
      <c r="AE57" s="17"/>
      <c r="AF57" s="16"/>
      <c r="AG57" s="17">
        <v>91</v>
      </c>
      <c r="AH57" s="16">
        <f>AG59/182*100</f>
        <v>39.010989010989015</v>
      </c>
      <c r="AI57" s="16"/>
      <c r="AJ57" s="16"/>
      <c r="AK57" s="16"/>
      <c r="AL57" s="17">
        <v>319</v>
      </c>
      <c r="AM57" s="17"/>
      <c r="AN57" s="17"/>
      <c r="AO57" s="16"/>
      <c r="AP57" s="18">
        <f>AL59/438*100</f>
        <v>45.890410958904113</v>
      </c>
      <c r="AQ57" s="16"/>
      <c r="AR57" s="17"/>
      <c r="AS57" s="16"/>
      <c r="AT57" s="17"/>
      <c r="AU57" s="16"/>
      <c r="AV57" s="19"/>
      <c r="AW57" s="16"/>
      <c r="AX57" s="17"/>
      <c r="AY57" s="16"/>
      <c r="AZ57" s="17"/>
      <c r="BA57" s="16"/>
      <c r="BB57" s="16" t="s">
        <v>10</v>
      </c>
      <c r="BC57" s="17"/>
      <c r="BD57" s="16"/>
      <c r="BE57" s="17">
        <v>200</v>
      </c>
      <c r="BF57" s="18">
        <f>BE59/286*100</f>
        <v>74.825174825174827</v>
      </c>
      <c r="BG57" s="17">
        <v>210</v>
      </c>
      <c r="BH57" s="18">
        <f>BG59/288*100</f>
        <v>77.430555555555557</v>
      </c>
      <c r="BI57" s="17">
        <v>289</v>
      </c>
      <c r="BJ57" s="18">
        <f>BI59/419*100</f>
        <v>68.496420047732698</v>
      </c>
      <c r="BK57" s="17"/>
      <c r="BL57" s="16"/>
      <c r="BM57" s="17">
        <v>286</v>
      </c>
      <c r="BN57" s="16">
        <f>BM59/463*100</f>
        <v>55.939524838012957</v>
      </c>
      <c r="BO57" s="17">
        <v>108</v>
      </c>
      <c r="BP57" s="18">
        <f>BO59/140*100</f>
        <v>0</v>
      </c>
      <c r="BQ57" s="17"/>
      <c r="BR57" s="16"/>
      <c r="BS57" s="17"/>
      <c r="BT57" s="16"/>
      <c r="BU57" s="22">
        <v>800</v>
      </c>
      <c r="BV57" s="30">
        <f>BU59/1289*100</f>
        <v>0</v>
      </c>
      <c r="BW57" s="17">
        <v>102</v>
      </c>
      <c r="BX57" s="18">
        <f>BW59/159*100</f>
        <v>0</v>
      </c>
      <c r="BY57" s="17">
        <v>203</v>
      </c>
      <c r="BZ57" s="18">
        <f>BY59/297*100</f>
        <v>0</v>
      </c>
      <c r="CA57" s="20">
        <v>16</v>
      </c>
      <c r="CB57" s="9">
        <f>(BN59+J59+L59+R59+T59+AH59)/6</f>
        <v>0</v>
      </c>
      <c r="CC57" s="10">
        <v>0.28000000000000003</v>
      </c>
      <c r="CD57" s="11">
        <f>CB59*(1-CC59)</f>
        <v>3.2879999999999998</v>
      </c>
      <c r="CE57" s="12" t="s">
        <v>93</v>
      </c>
    </row>
    <row r="58" spans="1:83">
      <c r="A58" s="8">
        <f>A59+1</f>
        <v>27</v>
      </c>
      <c r="B58" s="12" t="s">
        <v>106</v>
      </c>
      <c r="C58" s="13" t="s">
        <v>27</v>
      </c>
      <c r="D58" s="13"/>
      <c r="E58" s="13"/>
      <c r="F58" s="9"/>
      <c r="G58" s="14"/>
      <c r="H58" s="9"/>
      <c r="I58" s="14"/>
      <c r="J58" s="9"/>
      <c r="K58" s="14"/>
      <c r="L58" s="9"/>
      <c r="M58" s="14"/>
      <c r="N58" s="9"/>
      <c r="O58" s="14"/>
      <c r="P58" s="9"/>
      <c r="Q58" s="14"/>
      <c r="R58" s="9"/>
      <c r="S58" s="21">
        <v>431</v>
      </c>
      <c r="T58" s="15">
        <f>S60/671*100</f>
        <v>24.590163934426229</v>
      </c>
      <c r="U58" s="14"/>
      <c r="V58" s="9"/>
      <c r="W58" s="14">
        <v>383</v>
      </c>
      <c r="X58" s="16">
        <f>W60/778*100</f>
        <v>0</v>
      </c>
      <c r="Y58" s="17"/>
      <c r="Z58" s="16"/>
      <c r="AA58" s="17">
        <v>465</v>
      </c>
      <c r="AB58" s="18">
        <f>AA60/716*100</f>
        <v>0</v>
      </c>
      <c r="AC58" s="17"/>
      <c r="AD58" s="16"/>
      <c r="AE58" s="17"/>
      <c r="AF58" s="16"/>
      <c r="AG58" s="17"/>
      <c r="AH58" s="16"/>
      <c r="AI58" s="16" t="s">
        <v>34</v>
      </c>
      <c r="AJ58" s="16" t="s">
        <v>107</v>
      </c>
      <c r="AK58" s="16">
        <v>50</v>
      </c>
      <c r="AL58" s="17">
        <v>301</v>
      </c>
      <c r="AM58" s="17"/>
      <c r="AN58" s="17"/>
      <c r="AO58" s="16"/>
      <c r="AP58" s="18">
        <f>AL60/438*100</f>
        <v>0</v>
      </c>
      <c r="AQ58" s="16"/>
      <c r="AR58" s="17">
        <v>117</v>
      </c>
      <c r="AS58" s="18">
        <f>AR60/223*100</f>
        <v>73.542600896860989</v>
      </c>
      <c r="AT58" s="17">
        <v>54</v>
      </c>
      <c r="AU58" s="16">
        <f>AT60/107*100</f>
        <v>55.140186915887845</v>
      </c>
      <c r="AV58" s="19">
        <v>22.2</v>
      </c>
      <c r="AW58" s="16">
        <v>37.9</v>
      </c>
      <c r="AX58" s="17"/>
      <c r="AY58" s="16"/>
      <c r="AZ58" s="17">
        <v>5397</v>
      </c>
      <c r="BA58" s="16">
        <f>AZ60/20901*100</f>
        <v>0</v>
      </c>
      <c r="BB58" s="16"/>
      <c r="BC58" s="17"/>
      <c r="BD58" s="16"/>
      <c r="BE58" s="17"/>
      <c r="BF58" s="16"/>
      <c r="BG58" s="17"/>
      <c r="BH58" s="16"/>
      <c r="BI58" s="17"/>
      <c r="BJ58" s="16"/>
      <c r="BK58" s="17">
        <v>53</v>
      </c>
      <c r="BL58" s="18">
        <f>BK60/98*100</f>
        <v>0</v>
      </c>
      <c r="BM58" s="17"/>
      <c r="BN58" s="16"/>
      <c r="BO58" s="17">
        <v>70</v>
      </c>
      <c r="BP58" s="16">
        <f>BO60/140*100</f>
        <v>70.714285714285722</v>
      </c>
      <c r="BQ58" s="17"/>
      <c r="BR58" s="16"/>
      <c r="BS58" s="17"/>
      <c r="BT58" s="16"/>
      <c r="BU58" s="17"/>
      <c r="BV58" s="16"/>
      <c r="BW58" s="17"/>
      <c r="BX58" s="16"/>
      <c r="BY58" s="17">
        <v>295</v>
      </c>
      <c r="BZ58" s="18">
        <f>BY60/297*100</f>
        <v>0</v>
      </c>
      <c r="CA58" s="20">
        <v>12</v>
      </c>
      <c r="CB58" s="9">
        <f>(BP60+X60+BA60+AW60+AK60+AU60)/6</f>
        <v>6.0333333333333341</v>
      </c>
      <c r="CC58" s="10">
        <v>0.16</v>
      </c>
      <c r="CD58" s="11">
        <f>CB60*(1-CC60)</f>
        <v>13.026871833084948</v>
      </c>
      <c r="CE58" s="12" t="s">
        <v>95</v>
      </c>
    </row>
    <row r="59" spans="1:83">
      <c r="A59" s="8">
        <f>A60+1</f>
        <v>26</v>
      </c>
      <c r="B59" s="12" t="s">
        <v>108</v>
      </c>
      <c r="C59" s="13" t="s">
        <v>27</v>
      </c>
      <c r="D59" s="13"/>
      <c r="E59" s="13">
        <v>174</v>
      </c>
      <c r="F59" s="15">
        <f>E61/287*100</f>
        <v>0</v>
      </c>
      <c r="G59" s="14"/>
      <c r="H59" s="9"/>
      <c r="I59" s="14">
        <v>261</v>
      </c>
      <c r="J59" s="15">
        <f>I61/376*100</f>
        <v>0</v>
      </c>
      <c r="K59" s="14">
        <v>525</v>
      </c>
      <c r="L59" s="15">
        <f>K61/761*100</f>
        <v>0</v>
      </c>
      <c r="M59" s="14"/>
      <c r="N59" s="9"/>
      <c r="O59" s="14">
        <v>135</v>
      </c>
      <c r="P59" s="15">
        <f>O61/189*100*0.9</f>
        <v>0</v>
      </c>
      <c r="Q59" s="14">
        <v>194</v>
      </c>
      <c r="R59" s="15">
        <f>Q61/295*100</f>
        <v>0</v>
      </c>
      <c r="S59" s="21">
        <v>599</v>
      </c>
      <c r="T59" s="15">
        <f>S61/671*100</f>
        <v>0</v>
      </c>
      <c r="U59" s="14"/>
      <c r="V59" s="9"/>
      <c r="W59" s="14">
        <v>432</v>
      </c>
      <c r="X59" s="16">
        <f>W61/778*100</f>
        <v>53.727506426735218</v>
      </c>
      <c r="Y59" s="17"/>
      <c r="Z59" s="16"/>
      <c r="AA59" s="17"/>
      <c r="AB59" s="16"/>
      <c r="AC59" s="17">
        <v>269</v>
      </c>
      <c r="AD59" s="18">
        <f>AC61/308*100</f>
        <v>0</v>
      </c>
      <c r="AE59" s="17">
        <v>274</v>
      </c>
      <c r="AF59" s="16">
        <f>AE61/505*100</f>
        <v>0</v>
      </c>
      <c r="AG59" s="17">
        <v>71</v>
      </c>
      <c r="AH59" s="16">
        <f>AG61/182*100</f>
        <v>0</v>
      </c>
      <c r="AI59" s="16"/>
      <c r="AJ59" s="16"/>
      <c r="AK59" s="16"/>
      <c r="AL59" s="17">
        <v>201</v>
      </c>
      <c r="AM59" s="17"/>
      <c r="AN59" s="17"/>
      <c r="AO59" s="16"/>
      <c r="AP59" s="16">
        <f>AL61/438*100</f>
        <v>0</v>
      </c>
      <c r="AQ59" s="16"/>
      <c r="AR59" s="17"/>
      <c r="AS59" s="16"/>
      <c r="AT59" s="17">
        <v>85</v>
      </c>
      <c r="AU59" s="18">
        <f>AT61/107*100</f>
        <v>0</v>
      </c>
      <c r="AV59" s="19">
        <v>22.19</v>
      </c>
      <c r="AW59" s="16">
        <v>37.9</v>
      </c>
      <c r="AX59" s="17">
        <v>119</v>
      </c>
      <c r="AY59" s="18">
        <f>AX61/138*100</f>
        <v>42.753623188405797</v>
      </c>
      <c r="AZ59" s="17">
        <v>9727</v>
      </c>
      <c r="BA59" s="16">
        <f>AZ61/20901*100</f>
        <v>20.515764795942779</v>
      </c>
      <c r="BB59" s="16" t="s">
        <v>10</v>
      </c>
      <c r="BC59" s="17"/>
      <c r="BD59" s="16"/>
      <c r="BE59" s="17">
        <v>214</v>
      </c>
      <c r="BF59" s="18">
        <f>BE61/286*100</f>
        <v>0</v>
      </c>
      <c r="BG59" s="17">
        <v>223</v>
      </c>
      <c r="BH59" s="18">
        <f>BG61/288*100</f>
        <v>0</v>
      </c>
      <c r="BI59" s="17">
        <v>287</v>
      </c>
      <c r="BJ59" s="18">
        <f>BI61/419*100</f>
        <v>0</v>
      </c>
      <c r="BK59" s="17"/>
      <c r="BL59" s="16"/>
      <c r="BM59" s="17">
        <v>259</v>
      </c>
      <c r="BN59" s="18">
        <f>BM61/463*100</f>
        <v>0</v>
      </c>
      <c r="BO59" s="17"/>
      <c r="BP59" s="16"/>
      <c r="BQ59" s="17"/>
      <c r="BR59" s="16"/>
      <c r="BS59" s="17"/>
      <c r="BT59" s="16"/>
      <c r="BU59" s="17"/>
      <c r="BV59" s="16"/>
      <c r="BW59" s="17"/>
      <c r="BX59" s="16"/>
      <c r="BY59" s="17"/>
      <c r="BZ59" s="16"/>
      <c r="CA59" s="20">
        <v>20</v>
      </c>
      <c r="CB59" s="9">
        <f>(BA61+AF61+AH61+AW61+AP61+T61)/6</f>
        <v>4.5666666666666664</v>
      </c>
      <c r="CC59" s="10">
        <v>0.28000000000000003</v>
      </c>
      <c r="CD59" s="11">
        <f>CB61*(1-CC61)</f>
        <v>21.560796915167092</v>
      </c>
      <c r="CE59" s="12" t="s">
        <v>98</v>
      </c>
    </row>
    <row r="60" spans="1:83">
      <c r="A60" s="8">
        <f>A61+1</f>
        <v>25</v>
      </c>
      <c r="B60" s="12" t="s">
        <v>109</v>
      </c>
      <c r="C60" s="13" t="s">
        <v>22</v>
      </c>
      <c r="D60" s="13"/>
      <c r="E60" s="13">
        <v>164</v>
      </c>
      <c r="F60" s="9">
        <f>E62/287*100</f>
        <v>0</v>
      </c>
      <c r="G60" s="14"/>
      <c r="H60" s="9"/>
      <c r="I60" s="14">
        <v>224</v>
      </c>
      <c r="J60" s="15">
        <f>I62/376*100</f>
        <v>0</v>
      </c>
      <c r="K60" s="14">
        <v>380</v>
      </c>
      <c r="L60" s="9">
        <f>K62/761*100</f>
        <v>0</v>
      </c>
      <c r="M60" s="14"/>
      <c r="N60" s="9"/>
      <c r="O60" s="14"/>
      <c r="P60" s="9"/>
      <c r="Q60" s="14"/>
      <c r="R60" s="9"/>
      <c r="S60" s="14">
        <v>165</v>
      </c>
      <c r="T60" s="9">
        <f>S62/459*100*1.1</f>
        <v>131.56862745098042</v>
      </c>
      <c r="U60" s="14"/>
      <c r="V60" s="9"/>
      <c r="W60" s="14"/>
      <c r="X60" s="16"/>
      <c r="Y60" s="17"/>
      <c r="Z60" s="16"/>
      <c r="AA60" s="17"/>
      <c r="AB60" s="16"/>
      <c r="AC60" s="17"/>
      <c r="AD60" s="16"/>
      <c r="AE60" s="17"/>
      <c r="AF60" s="16"/>
      <c r="AG60" s="17"/>
      <c r="AH60" s="16"/>
      <c r="AI60" s="16"/>
      <c r="AJ60" s="16"/>
      <c r="AK60" s="16"/>
      <c r="AL60" s="17"/>
      <c r="AM60" s="17"/>
      <c r="AN60" s="17"/>
      <c r="AO60" s="16"/>
      <c r="AP60" s="16"/>
      <c r="AQ60" s="16" t="s">
        <v>10</v>
      </c>
      <c r="AR60" s="17">
        <v>164</v>
      </c>
      <c r="AS60" s="18">
        <f>AR62/223*100</f>
        <v>0</v>
      </c>
      <c r="AT60" s="17">
        <v>59</v>
      </c>
      <c r="AU60" s="16">
        <f>AT62/107*100</f>
        <v>0</v>
      </c>
      <c r="AV60" s="19">
        <v>22.07</v>
      </c>
      <c r="AW60" s="16">
        <v>36.200000000000003</v>
      </c>
      <c r="AX60" s="17">
        <v>82</v>
      </c>
      <c r="AY60" s="16">
        <f>AX62/138*100</f>
        <v>62.318840579710141</v>
      </c>
      <c r="AZ60" s="17"/>
      <c r="BA60" s="16"/>
      <c r="BB60" s="16" t="s">
        <v>10</v>
      </c>
      <c r="BC60" s="17"/>
      <c r="BD60" s="16"/>
      <c r="BE60" s="17"/>
      <c r="BF60" s="16"/>
      <c r="BG60" s="17">
        <v>256</v>
      </c>
      <c r="BH60" s="18">
        <f>BG62/288*100</f>
        <v>0</v>
      </c>
      <c r="BI60" s="17"/>
      <c r="BJ60" s="16"/>
      <c r="BK60" s="17"/>
      <c r="BL60" s="16"/>
      <c r="BM60" s="17"/>
      <c r="BN60" s="16"/>
      <c r="BO60" s="17">
        <v>99</v>
      </c>
      <c r="BP60" s="18">
        <f>BO62/140*100</f>
        <v>0</v>
      </c>
      <c r="BQ60" s="17"/>
      <c r="BR60" s="16"/>
      <c r="BS60" s="17"/>
      <c r="BT60" s="16"/>
      <c r="BU60" s="17"/>
      <c r="BV60" s="16"/>
      <c r="BW60" s="17">
        <v>117</v>
      </c>
      <c r="BX60" s="16">
        <f>BW62/159*100</f>
        <v>53.459119496855344</v>
      </c>
      <c r="BY60" s="17"/>
      <c r="BZ60" s="16"/>
      <c r="CA60" s="20">
        <v>13</v>
      </c>
      <c r="CB60" s="9">
        <f>(F62+AY62+L62+T62+AW62+AU62)/6</f>
        <v>16.701117734724292</v>
      </c>
      <c r="CC60" s="10">
        <v>0.22</v>
      </c>
      <c r="CD60" s="11">
        <f>CB62*(1-CC62)</f>
        <v>4.7060000000000004</v>
      </c>
      <c r="CE60" s="12" t="s">
        <v>99</v>
      </c>
    </row>
    <row r="61" spans="1:83">
      <c r="A61" s="8">
        <f>A62+1</f>
        <v>24</v>
      </c>
      <c r="B61" s="12" t="s">
        <v>110</v>
      </c>
      <c r="C61" s="13" t="s">
        <v>22</v>
      </c>
      <c r="D61" s="13"/>
      <c r="E61" s="13"/>
      <c r="F61" s="9"/>
      <c r="G61" s="14"/>
      <c r="H61" s="9"/>
      <c r="I61" s="14"/>
      <c r="J61" s="9"/>
      <c r="K61" s="14"/>
      <c r="L61" s="9"/>
      <c r="M61" s="14"/>
      <c r="N61" s="9"/>
      <c r="O61" s="14"/>
      <c r="P61" s="9"/>
      <c r="Q61" s="14"/>
      <c r="R61" s="9"/>
      <c r="S61" s="14"/>
      <c r="T61" s="9"/>
      <c r="U61" s="14"/>
      <c r="V61" s="9"/>
      <c r="W61" s="14">
        <v>418</v>
      </c>
      <c r="X61" s="16">
        <f>W63/778*100</f>
        <v>56.555269922879184</v>
      </c>
      <c r="Y61" s="17"/>
      <c r="Z61" s="16"/>
      <c r="AA61" s="17"/>
      <c r="AB61" s="16"/>
      <c r="AC61" s="17"/>
      <c r="AD61" s="16"/>
      <c r="AE61" s="17"/>
      <c r="AF61" s="16"/>
      <c r="AG61" s="17"/>
      <c r="AH61" s="16"/>
      <c r="AI61" s="16"/>
      <c r="AJ61" s="16"/>
      <c r="AK61" s="16"/>
      <c r="AL61" s="17"/>
      <c r="AM61" s="17"/>
      <c r="AN61" s="17"/>
      <c r="AO61" s="16"/>
      <c r="AP61" s="16"/>
      <c r="AQ61" s="16"/>
      <c r="AR61" s="17"/>
      <c r="AS61" s="16"/>
      <c r="AT61" s="17"/>
      <c r="AU61" s="16"/>
      <c r="AV61" s="19">
        <v>21.13</v>
      </c>
      <c r="AW61" s="16">
        <v>27.4</v>
      </c>
      <c r="AX61" s="17">
        <v>59</v>
      </c>
      <c r="AY61" s="16">
        <f>AX63/138*100</f>
        <v>89.130434782608688</v>
      </c>
      <c r="AZ61" s="17">
        <v>4288</v>
      </c>
      <c r="BA61" s="16">
        <f>AZ63/20901*100</f>
        <v>0</v>
      </c>
      <c r="BB61" s="16"/>
      <c r="BC61" s="17"/>
      <c r="BD61" s="16"/>
      <c r="BE61" s="17"/>
      <c r="BF61" s="16"/>
      <c r="BG61" s="17"/>
      <c r="BH61" s="16"/>
      <c r="BI61" s="17"/>
      <c r="BJ61" s="16"/>
      <c r="BK61" s="17"/>
      <c r="BL61" s="16"/>
      <c r="BM61" s="17"/>
      <c r="BN61" s="16"/>
      <c r="BO61" s="17">
        <v>79</v>
      </c>
      <c r="BP61" s="18">
        <f>BO63/140*100</f>
        <v>0</v>
      </c>
      <c r="BQ61" s="17"/>
      <c r="BR61" s="16"/>
      <c r="BS61" s="17">
        <v>112</v>
      </c>
      <c r="BT61" s="16">
        <f>BS63/211*100</f>
        <v>0</v>
      </c>
      <c r="BU61" s="17"/>
      <c r="BV61" s="16"/>
      <c r="BW61" s="17">
        <v>84</v>
      </c>
      <c r="BX61" s="16">
        <f>BW63/159*100</f>
        <v>0</v>
      </c>
      <c r="BY61" s="17"/>
      <c r="BZ61" s="16"/>
      <c r="CA61" s="20">
        <v>7</v>
      </c>
      <c r="CB61" s="9">
        <f>(X63+AW63+AY63+BA63+BX63+BT63)/6</f>
        <v>22.937017994858611</v>
      </c>
      <c r="CC61" s="10">
        <v>0.06</v>
      </c>
      <c r="CD61" s="11">
        <f>CB63*(1-CC63)</f>
        <v>15.646543273350474</v>
      </c>
      <c r="CE61" s="12" t="s">
        <v>103</v>
      </c>
    </row>
    <row r="62" spans="1:83">
      <c r="A62" s="8">
        <f>A63+1</f>
        <v>23</v>
      </c>
      <c r="B62" s="12" t="s">
        <v>111</v>
      </c>
      <c r="C62" s="13" t="s">
        <v>22</v>
      </c>
      <c r="D62" s="13"/>
      <c r="E62" s="13"/>
      <c r="F62" s="9"/>
      <c r="G62" s="14"/>
      <c r="H62" s="9"/>
      <c r="I62" s="14"/>
      <c r="J62" s="9"/>
      <c r="K62" s="14"/>
      <c r="L62" s="9"/>
      <c r="M62" s="14"/>
      <c r="N62" s="9"/>
      <c r="O62" s="14">
        <v>125</v>
      </c>
      <c r="P62" s="9">
        <f>O64/189*100*0.9</f>
        <v>0</v>
      </c>
      <c r="Q62" s="14"/>
      <c r="R62" s="9"/>
      <c r="S62" s="21">
        <v>549</v>
      </c>
      <c r="T62" s="15">
        <f>S64/671*100</f>
        <v>60.506706408345757</v>
      </c>
      <c r="U62" s="14">
        <v>43</v>
      </c>
      <c r="V62" s="9">
        <f>U64/72*100</f>
        <v>0</v>
      </c>
      <c r="W62" s="14">
        <v>490</v>
      </c>
      <c r="X62" s="18">
        <f>W64/778*100</f>
        <v>51.9280205655527</v>
      </c>
      <c r="Y62" s="17"/>
      <c r="Z62" s="16"/>
      <c r="AA62" s="17">
        <v>559</v>
      </c>
      <c r="AB62" s="18">
        <f>AA64/716*100</f>
        <v>0</v>
      </c>
      <c r="AC62" s="17"/>
      <c r="AD62" s="16"/>
      <c r="AE62" s="17"/>
      <c r="AF62" s="16"/>
      <c r="AG62" s="17"/>
      <c r="AH62" s="16"/>
      <c r="AI62" s="16"/>
      <c r="AJ62" s="16"/>
      <c r="AK62" s="16"/>
      <c r="AL62" s="17">
        <v>315</v>
      </c>
      <c r="AM62" s="17"/>
      <c r="AN62" s="17"/>
      <c r="AO62" s="16"/>
      <c r="AP62" s="18">
        <f>AL64/438*100</f>
        <v>0</v>
      </c>
      <c r="AQ62" s="16" t="s">
        <v>10</v>
      </c>
      <c r="AR62" s="17"/>
      <c r="AS62" s="16"/>
      <c r="AT62" s="17"/>
      <c r="AU62" s="16"/>
      <c r="AV62" s="19">
        <v>22.28</v>
      </c>
      <c r="AW62" s="16">
        <v>39.700000000000003</v>
      </c>
      <c r="AX62" s="17">
        <v>86</v>
      </c>
      <c r="AY62" s="18">
        <f>AX64/138*100</f>
        <v>0</v>
      </c>
      <c r="AZ62" s="17">
        <v>8522</v>
      </c>
      <c r="BA62" s="16">
        <f>AZ64/20901*100</f>
        <v>0</v>
      </c>
      <c r="BB62" s="16" t="s">
        <v>10</v>
      </c>
      <c r="BC62" s="17"/>
      <c r="BD62" s="16"/>
      <c r="BE62" s="17">
        <v>166</v>
      </c>
      <c r="BF62" s="16">
        <f>BE64/286*100</f>
        <v>0</v>
      </c>
      <c r="BG62" s="17"/>
      <c r="BH62" s="16"/>
      <c r="BI62" s="17"/>
      <c r="BJ62" s="16"/>
      <c r="BK62" s="17"/>
      <c r="BL62" s="16"/>
      <c r="BM62" s="17"/>
      <c r="BN62" s="16"/>
      <c r="BO62" s="17"/>
      <c r="BP62" s="16"/>
      <c r="BQ62" s="17"/>
      <c r="BR62" s="16"/>
      <c r="BS62" s="17"/>
      <c r="BT62" s="16"/>
      <c r="BU62" s="17"/>
      <c r="BV62" s="16"/>
      <c r="BW62" s="17">
        <v>85</v>
      </c>
      <c r="BX62" s="16">
        <f>BW64/159*100</f>
        <v>0</v>
      </c>
      <c r="BY62" s="17"/>
      <c r="BZ62" s="16"/>
      <c r="CA62" s="20">
        <v>13</v>
      </c>
      <c r="CB62" s="9">
        <f>(P64+AW64+V64+BF64+BX64+BA64)/6</f>
        <v>6.0333333333333341</v>
      </c>
      <c r="CC62" s="10">
        <v>0.22</v>
      </c>
      <c r="CD62" s="11">
        <f>CB64*(1-CC64)</f>
        <v>6.09</v>
      </c>
      <c r="CE62" s="12" t="s">
        <v>109</v>
      </c>
    </row>
    <row r="63" spans="1:83">
      <c r="A63" s="8">
        <f>A64+1</f>
        <v>22</v>
      </c>
      <c r="B63" s="12" t="s">
        <v>112</v>
      </c>
      <c r="C63" s="13" t="s">
        <v>22</v>
      </c>
      <c r="D63" s="13"/>
      <c r="E63" s="13">
        <v>94</v>
      </c>
      <c r="F63" s="9">
        <f>E65/287*100</f>
        <v>75.958188153310104</v>
      </c>
      <c r="G63" s="14"/>
      <c r="H63" s="9"/>
      <c r="I63" s="14">
        <v>183</v>
      </c>
      <c r="J63" s="9">
        <f>I65/376*100</f>
        <v>76.329787234042556</v>
      </c>
      <c r="K63" s="14">
        <v>210</v>
      </c>
      <c r="L63" s="9">
        <f>K65/761*100</f>
        <v>68.725361366622863</v>
      </c>
      <c r="M63" s="14"/>
      <c r="N63" s="9"/>
      <c r="O63" s="14"/>
      <c r="P63" s="9"/>
      <c r="Q63" s="14"/>
      <c r="R63" s="9"/>
      <c r="S63" s="14"/>
      <c r="T63" s="9"/>
      <c r="U63" s="14"/>
      <c r="V63" s="9"/>
      <c r="W63" s="14">
        <v>440</v>
      </c>
      <c r="X63" s="16">
        <f>W65/778*100</f>
        <v>72.622107969151671</v>
      </c>
      <c r="Y63" s="17">
        <v>266</v>
      </c>
      <c r="Z63" s="16">
        <f>Y65/792*100</f>
        <v>74.368686868686879</v>
      </c>
      <c r="AA63" s="17"/>
      <c r="AB63" s="16"/>
      <c r="AC63" s="17"/>
      <c r="AD63" s="16"/>
      <c r="AE63" s="17"/>
      <c r="AF63" s="16"/>
      <c r="AG63" s="17"/>
      <c r="AH63" s="16"/>
      <c r="AI63" s="16"/>
      <c r="AJ63" s="16"/>
      <c r="AK63" s="16"/>
      <c r="AL63" s="17"/>
      <c r="AM63" s="17"/>
      <c r="AN63" s="17"/>
      <c r="AO63" s="16"/>
      <c r="AP63" s="16"/>
      <c r="AQ63" s="16"/>
      <c r="AR63" s="17">
        <v>185</v>
      </c>
      <c r="AS63" s="18">
        <f>AR65/223*100</f>
        <v>0</v>
      </c>
      <c r="AT63" s="17"/>
      <c r="AU63" s="16"/>
      <c r="AV63" s="19">
        <v>24.43</v>
      </c>
      <c r="AW63" s="16">
        <v>65</v>
      </c>
      <c r="AX63" s="17">
        <v>123</v>
      </c>
      <c r="AY63" s="18">
        <f>AX65/138*100</f>
        <v>0</v>
      </c>
      <c r="AZ63" s="17"/>
      <c r="BA63" s="16"/>
      <c r="BB63" s="16"/>
      <c r="BC63" s="17"/>
      <c r="BD63" s="16"/>
      <c r="BE63" s="17"/>
      <c r="BF63" s="16"/>
      <c r="BG63" s="17"/>
      <c r="BH63" s="16"/>
      <c r="BI63" s="17"/>
      <c r="BJ63" s="16"/>
      <c r="BK63" s="17"/>
      <c r="BL63" s="16"/>
      <c r="BM63" s="17"/>
      <c r="BN63" s="16"/>
      <c r="BO63" s="17"/>
      <c r="BP63" s="16"/>
      <c r="BQ63" s="17"/>
      <c r="BR63" s="16"/>
      <c r="BS63" s="17"/>
      <c r="BT63" s="16"/>
      <c r="BU63" s="17"/>
      <c r="BV63" s="16"/>
      <c r="BW63" s="17"/>
      <c r="BX63" s="16"/>
      <c r="BY63" s="17"/>
      <c r="BZ63" s="16"/>
      <c r="CA63" s="20">
        <v>8</v>
      </c>
      <c r="CB63" s="9">
        <f>(F65+J65+L65+X65+Z65+AW65)/6</f>
        <v>17.007112253641818</v>
      </c>
      <c r="CC63" s="10">
        <v>0.08</v>
      </c>
      <c r="CD63" s="11">
        <f>CB65*(1-CC65)</f>
        <v>4.907333333333332</v>
      </c>
      <c r="CE63" s="12" t="s">
        <v>110</v>
      </c>
    </row>
    <row r="64" spans="1:83">
      <c r="A64" s="8">
        <f>A65+1</f>
        <v>21</v>
      </c>
      <c r="B64" s="12" t="s">
        <v>20</v>
      </c>
      <c r="C64" s="13" t="s">
        <v>37</v>
      </c>
      <c r="D64" s="13"/>
      <c r="E64" s="13">
        <v>186</v>
      </c>
      <c r="F64" s="15">
        <f>E66/287*100</f>
        <v>64.459930313588856</v>
      </c>
      <c r="G64" s="14"/>
      <c r="H64" s="9"/>
      <c r="I64" s="14"/>
      <c r="J64" s="9"/>
      <c r="K64" s="14">
        <v>368</v>
      </c>
      <c r="L64" s="9">
        <f>K66/761*100</f>
        <v>0</v>
      </c>
      <c r="M64" s="14"/>
      <c r="N64" s="9"/>
      <c r="O64" s="14"/>
      <c r="P64" s="9"/>
      <c r="Q64" s="14"/>
      <c r="R64" s="9"/>
      <c r="S64" s="21">
        <v>406</v>
      </c>
      <c r="T64" s="9">
        <f>(S66/671*100)-10</f>
        <v>26.512667660208642</v>
      </c>
      <c r="U64" s="14"/>
      <c r="V64" s="9"/>
      <c r="W64" s="14">
        <v>404</v>
      </c>
      <c r="X64" s="18">
        <f>W66/778*100</f>
        <v>0</v>
      </c>
      <c r="Y64" s="17"/>
      <c r="Z64" s="16"/>
      <c r="AA64" s="17"/>
      <c r="AB64" s="16"/>
      <c r="AC64" s="17"/>
      <c r="AD64" s="16"/>
      <c r="AE64" s="17"/>
      <c r="AF64" s="16"/>
      <c r="AG64" s="17"/>
      <c r="AH64" s="16"/>
      <c r="AI64" s="16"/>
      <c r="AJ64" s="16"/>
      <c r="AK64" s="16"/>
      <c r="AL64" s="17"/>
      <c r="AM64" s="17"/>
      <c r="AN64" s="17"/>
      <c r="AO64" s="16"/>
      <c r="AP64" s="16"/>
      <c r="AQ64" s="16"/>
      <c r="AR64" s="17">
        <v>111</v>
      </c>
      <c r="AS64" s="16">
        <f>AR66/223*100</f>
        <v>0</v>
      </c>
      <c r="AT64" s="17">
        <v>41</v>
      </c>
      <c r="AU64" s="16">
        <f>AT66/107*100</f>
        <v>0</v>
      </c>
      <c r="AV64" s="19">
        <v>22.08</v>
      </c>
      <c r="AW64" s="16">
        <v>36.200000000000003</v>
      </c>
      <c r="AX64" s="17"/>
      <c r="AY64" s="16"/>
      <c r="AZ64" s="17"/>
      <c r="BA64" s="16"/>
      <c r="BB64" s="16"/>
      <c r="BC64" s="17"/>
      <c r="BD64" s="16"/>
      <c r="BE64" s="17"/>
      <c r="BF64" s="16"/>
      <c r="BG64" s="17"/>
      <c r="BH64" s="16"/>
      <c r="BI64" s="17"/>
      <c r="BJ64" s="16"/>
      <c r="BK64" s="17">
        <v>58</v>
      </c>
      <c r="BL64" s="18">
        <f>BK66/98*100</f>
        <v>68.367346938775512</v>
      </c>
      <c r="BM64" s="17"/>
      <c r="BN64" s="16"/>
      <c r="BO64" s="17"/>
      <c r="BP64" s="16"/>
      <c r="BQ64" s="17"/>
      <c r="BR64" s="16"/>
      <c r="BS64" s="17">
        <v>101</v>
      </c>
      <c r="BT64" s="16">
        <f>BS66/211*100</f>
        <v>52.606635071090047</v>
      </c>
      <c r="BU64" s="17"/>
      <c r="BV64" s="16"/>
      <c r="BW64" s="17"/>
      <c r="BX64" s="16"/>
      <c r="BY64" s="17"/>
      <c r="BZ64" s="16"/>
      <c r="CA64" s="20">
        <v>9</v>
      </c>
      <c r="CB64" s="9">
        <f>(AW66+L66+T66+BT66+AS66+AU66)/6</f>
        <v>6.7666666666666666</v>
      </c>
      <c r="CC64" s="10">
        <v>0.1</v>
      </c>
      <c r="CD64" s="11">
        <f>CB66*(1-CC66)</f>
        <v>18.603663003663005</v>
      </c>
      <c r="CE64" s="12" t="s">
        <v>111</v>
      </c>
    </row>
    <row r="65" spans="1:83">
      <c r="A65" s="8">
        <f>A66+1</f>
        <v>20</v>
      </c>
      <c r="B65" s="12" t="s">
        <v>38</v>
      </c>
      <c r="C65" s="13" t="s">
        <v>94</v>
      </c>
      <c r="D65" s="13" t="s">
        <v>10</v>
      </c>
      <c r="E65" s="13">
        <v>218</v>
      </c>
      <c r="F65" s="15">
        <f>E67/287*100</f>
        <v>0</v>
      </c>
      <c r="G65" s="14"/>
      <c r="H65" s="9"/>
      <c r="I65" s="14">
        <v>287</v>
      </c>
      <c r="J65" s="15">
        <f>I67/376*100</f>
        <v>0</v>
      </c>
      <c r="K65" s="14">
        <v>523</v>
      </c>
      <c r="L65" s="9">
        <f>K67/761*100</f>
        <v>0</v>
      </c>
      <c r="M65" s="14"/>
      <c r="N65" s="9"/>
      <c r="O65" s="14"/>
      <c r="P65" s="9"/>
      <c r="Q65" s="14"/>
      <c r="R65" s="9"/>
      <c r="S65" s="14"/>
      <c r="T65" s="9"/>
      <c r="U65" s="14">
        <v>57</v>
      </c>
      <c r="V65" s="15">
        <f>U67/72*100</f>
        <v>0</v>
      </c>
      <c r="W65" s="14">
        <v>565</v>
      </c>
      <c r="X65" s="18">
        <f>W67/778*100</f>
        <v>50.642673521850902</v>
      </c>
      <c r="Y65" s="17">
        <v>589</v>
      </c>
      <c r="Z65" s="18">
        <f>Y67/792*100</f>
        <v>0</v>
      </c>
      <c r="AA65" s="17">
        <v>563</v>
      </c>
      <c r="AB65" s="18">
        <f>AA67/716*100</f>
        <v>0</v>
      </c>
      <c r="AC65" s="17"/>
      <c r="AD65" s="16"/>
      <c r="AE65" s="17"/>
      <c r="AF65" s="16"/>
      <c r="AG65" s="17">
        <v>106</v>
      </c>
      <c r="AH65" s="16">
        <f>AG67/182*100</f>
        <v>0</v>
      </c>
      <c r="AI65" s="16"/>
      <c r="AJ65" s="16"/>
      <c r="AK65" s="16"/>
      <c r="AL65" s="17">
        <v>338</v>
      </c>
      <c r="AM65" s="17"/>
      <c r="AN65" s="17"/>
      <c r="AO65" s="16"/>
      <c r="AP65" s="18">
        <f>AL67/438*100</f>
        <v>0</v>
      </c>
      <c r="AQ65" s="16" t="s">
        <v>10</v>
      </c>
      <c r="AR65" s="17"/>
      <c r="AS65" s="16"/>
      <c r="AT65" s="17"/>
      <c r="AU65" s="16"/>
      <c r="AV65" s="19">
        <v>23.33</v>
      </c>
      <c r="AW65" s="16">
        <v>51.4</v>
      </c>
      <c r="AX65" s="17"/>
      <c r="AY65" s="16"/>
      <c r="AZ65" s="17">
        <v>11808</v>
      </c>
      <c r="BA65" s="16">
        <f>AZ67/20901*100</f>
        <v>32.09894263432372</v>
      </c>
      <c r="BB65" s="16" t="s">
        <v>10</v>
      </c>
      <c r="BC65" s="17"/>
      <c r="BD65" s="16"/>
      <c r="BE65" s="17"/>
      <c r="BF65" s="16"/>
      <c r="BG65" s="17">
        <v>215</v>
      </c>
      <c r="BH65" s="18">
        <f>BG67/288*100</f>
        <v>0</v>
      </c>
      <c r="BI65" s="17">
        <v>279</v>
      </c>
      <c r="BJ65" s="16">
        <f>BI67/419*100</f>
        <v>0</v>
      </c>
      <c r="BK65" s="17">
        <v>70</v>
      </c>
      <c r="BL65" s="16">
        <f>BK67/98*100</f>
        <v>0</v>
      </c>
      <c r="BM65" s="17"/>
      <c r="BN65" s="16"/>
      <c r="BO65" s="17">
        <v>100</v>
      </c>
      <c r="BP65" s="18">
        <f>BO67/140*100</f>
        <v>0</v>
      </c>
      <c r="BQ65" s="17"/>
      <c r="BR65" s="16"/>
      <c r="BS65" s="17"/>
      <c r="BT65" s="16"/>
      <c r="BU65" s="17"/>
      <c r="BV65" s="16"/>
      <c r="BW65" s="17">
        <v>115</v>
      </c>
      <c r="BX65" s="18">
        <f>BW67/159*100</f>
        <v>0</v>
      </c>
      <c r="BY65" s="17"/>
      <c r="BZ65" s="16"/>
      <c r="CA65" s="20">
        <v>19</v>
      </c>
      <c r="CB65" s="9">
        <f>(BA67+AW67+L67+AH67+BL67+BJ67)/6</f>
        <v>7.2166666666666659</v>
      </c>
      <c r="CC65" s="10">
        <v>0.32</v>
      </c>
      <c r="CD65" s="11">
        <f>CB67*(1-CC67)</f>
        <v>21.263629820051413</v>
      </c>
      <c r="CE65" s="12" t="s">
        <v>112</v>
      </c>
    </row>
    <row r="66" spans="1:83">
      <c r="A66" s="8">
        <f>A67+1</f>
        <v>19</v>
      </c>
      <c r="B66" s="12" t="s">
        <v>78</v>
      </c>
      <c r="C66" s="13" t="s">
        <v>15</v>
      </c>
      <c r="D66" s="13"/>
      <c r="E66" s="13">
        <v>185</v>
      </c>
      <c r="F66" s="15">
        <f>E68/287*100</f>
        <v>66.550522648083614</v>
      </c>
      <c r="G66" s="14"/>
      <c r="H66" s="9"/>
      <c r="I66" s="14"/>
      <c r="J66" s="9"/>
      <c r="K66" s="14"/>
      <c r="L66" s="9"/>
      <c r="M66" s="14"/>
      <c r="N66" s="9"/>
      <c r="O66" s="14"/>
      <c r="P66" s="9"/>
      <c r="Q66" s="14">
        <v>242</v>
      </c>
      <c r="R66" s="15">
        <f>Q68/295*100</f>
        <v>0</v>
      </c>
      <c r="S66" s="14">
        <v>245</v>
      </c>
      <c r="T66" s="9">
        <f>S68/459*100*1.1</f>
        <v>0</v>
      </c>
      <c r="U66" s="14"/>
      <c r="V66" s="9"/>
      <c r="W66" s="14"/>
      <c r="X66" s="16"/>
      <c r="Y66" s="17"/>
      <c r="Z66" s="16"/>
      <c r="AA66" s="17">
        <v>571</v>
      </c>
      <c r="AB66" s="18">
        <f>AA68/716*100</f>
        <v>87.011173184357531</v>
      </c>
      <c r="AC66" s="17"/>
      <c r="AD66" s="16"/>
      <c r="AE66" s="17"/>
      <c r="AF66" s="16"/>
      <c r="AG66" s="17">
        <v>105</v>
      </c>
      <c r="AH66" s="16">
        <f>AG68/182*100</f>
        <v>79.120879120879124</v>
      </c>
      <c r="AI66" s="16"/>
      <c r="AJ66" s="16"/>
      <c r="AK66" s="16"/>
      <c r="AL66" s="17">
        <v>339</v>
      </c>
      <c r="AM66" s="17"/>
      <c r="AN66" s="17"/>
      <c r="AO66" s="16"/>
      <c r="AP66" s="18">
        <f>AL68/438*100</f>
        <v>84.703196347031962</v>
      </c>
      <c r="AQ66" s="16"/>
      <c r="AR66" s="17"/>
      <c r="AS66" s="16"/>
      <c r="AT66" s="17"/>
      <c r="AU66" s="16"/>
      <c r="AV66" s="19">
        <v>22.35</v>
      </c>
      <c r="AW66" s="16">
        <v>40.6</v>
      </c>
      <c r="AX66" s="17"/>
      <c r="AY66" s="16"/>
      <c r="AZ66" s="17"/>
      <c r="BA66" s="16"/>
      <c r="BB66" s="16"/>
      <c r="BC66" s="17"/>
      <c r="BD66" s="16"/>
      <c r="BE66" s="17">
        <v>207</v>
      </c>
      <c r="BF66" s="18">
        <f>BE68/286*100</f>
        <v>43.356643356643353</v>
      </c>
      <c r="BG66" s="17"/>
      <c r="BH66" s="16"/>
      <c r="BI66" s="17">
        <v>320</v>
      </c>
      <c r="BJ66" s="18">
        <f>BI68/419*100</f>
        <v>76.133651551312653</v>
      </c>
      <c r="BK66" s="17">
        <v>67</v>
      </c>
      <c r="BL66" s="18">
        <f>BK68/98*100</f>
        <v>74.489795918367349</v>
      </c>
      <c r="BM66" s="17">
        <v>287</v>
      </c>
      <c r="BN66" s="16">
        <f>BM68/463*100</f>
        <v>0</v>
      </c>
      <c r="BO66" s="17">
        <v>88</v>
      </c>
      <c r="BP66" s="18">
        <f>BO68/140*100</f>
        <v>78.571428571428569</v>
      </c>
      <c r="BQ66" s="17"/>
      <c r="BR66" s="16"/>
      <c r="BS66" s="17">
        <v>111</v>
      </c>
      <c r="BT66" s="16">
        <f>BS68/211*100</f>
        <v>0</v>
      </c>
      <c r="BU66" s="17"/>
      <c r="BV66" s="16"/>
      <c r="BW66" s="17">
        <v>93</v>
      </c>
      <c r="BX66" s="16">
        <f>BW68/159*100</f>
        <v>74.842767295597483</v>
      </c>
      <c r="BY66" s="17"/>
      <c r="BZ66" s="16"/>
      <c r="CA66" s="20">
        <v>14</v>
      </c>
      <c r="CB66" s="9">
        <f>(BT68+AW68+T68+BX68+AH68+BN68)/6</f>
        <v>23.254578754578755</v>
      </c>
      <c r="CC66" s="10">
        <v>0.2</v>
      </c>
      <c r="CD66" s="11">
        <f>CB68*(1-CC68)</f>
        <v>9.36</v>
      </c>
      <c r="CE66" s="12" t="s">
        <v>113</v>
      </c>
    </row>
    <row r="67" spans="1:83">
      <c r="A67" s="8">
        <f>A68+1</f>
        <v>18</v>
      </c>
      <c r="B67" s="12" t="s">
        <v>40</v>
      </c>
      <c r="C67" s="13" t="s">
        <v>94</v>
      </c>
      <c r="D67" s="13"/>
      <c r="E67" s="13"/>
      <c r="F67" s="9"/>
      <c r="G67" s="14"/>
      <c r="H67" s="9"/>
      <c r="I67" s="14"/>
      <c r="J67" s="9"/>
      <c r="K67" s="14"/>
      <c r="L67" s="9"/>
      <c r="M67" s="14"/>
      <c r="N67" s="9"/>
      <c r="O67" s="14"/>
      <c r="P67" s="9"/>
      <c r="Q67" s="14"/>
      <c r="R67" s="9"/>
      <c r="S67" s="14"/>
      <c r="T67" s="9"/>
      <c r="U67" s="14"/>
      <c r="V67" s="9"/>
      <c r="W67" s="14">
        <v>394</v>
      </c>
      <c r="X67" s="16">
        <f>W69/778*100</f>
        <v>56.29820051413882</v>
      </c>
      <c r="Y67" s="17"/>
      <c r="Z67" s="16"/>
      <c r="AA67" s="17"/>
      <c r="AB67" s="16"/>
      <c r="AC67" s="17"/>
      <c r="AD67" s="16"/>
      <c r="AE67" s="17"/>
      <c r="AF67" s="16"/>
      <c r="AG67" s="17"/>
      <c r="AH67" s="16"/>
      <c r="AI67" s="16"/>
      <c r="AJ67" s="16"/>
      <c r="AK67" s="16"/>
      <c r="AL67" s="17"/>
      <c r="AM67" s="17"/>
      <c r="AN67" s="17"/>
      <c r="AO67" s="16"/>
      <c r="AP67" s="16"/>
      <c r="AQ67" s="16"/>
      <c r="AR67" s="17">
        <v>146</v>
      </c>
      <c r="AS67" s="16">
        <f>AR69/223*100</f>
        <v>0</v>
      </c>
      <c r="AT67" s="17">
        <v>52</v>
      </c>
      <c r="AU67" s="16">
        <f>AT69/107*100</f>
        <v>0</v>
      </c>
      <c r="AV67" s="19">
        <v>22.46</v>
      </c>
      <c r="AW67" s="16">
        <v>43.3</v>
      </c>
      <c r="AX67" s="17"/>
      <c r="AY67" s="16"/>
      <c r="AZ67" s="17">
        <v>6709</v>
      </c>
      <c r="BA67" s="16">
        <f>AZ69/20901*100</f>
        <v>0</v>
      </c>
      <c r="BB67" s="16"/>
      <c r="BC67" s="17">
        <v>958</v>
      </c>
      <c r="BD67" s="16">
        <f>BC69/1896*100</f>
        <v>0</v>
      </c>
      <c r="BE67" s="17"/>
      <c r="BF67" s="16"/>
      <c r="BG67" s="17"/>
      <c r="BH67" s="16"/>
      <c r="BI67" s="17"/>
      <c r="BJ67" s="16"/>
      <c r="BK67" s="17"/>
      <c r="BL67" s="16"/>
      <c r="BM67" s="17"/>
      <c r="BN67" s="16"/>
      <c r="BO67" s="17"/>
      <c r="BP67" s="16"/>
      <c r="BQ67" s="17"/>
      <c r="BR67" s="16"/>
      <c r="BS67" s="17"/>
      <c r="BT67" s="16"/>
      <c r="BU67" s="17"/>
      <c r="BV67" s="16"/>
      <c r="BW67" s="17"/>
      <c r="BX67" s="16"/>
      <c r="BY67" s="17"/>
      <c r="BZ67" s="16"/>
      <c r="CA67" s="20">
        <v>6</v>
      </c>
      <c r="CB67" s="9">
        <f>(X69+AS69+AU69+AW69+BA69)/5</f>
        <v>22.149614395886889</v>
      </c>
      <c r="CC67" s="10">
        <v>0.04</v>
      </c>
      <c r="CD67" s="11">
        <f>CB69*(1-CC69)</f>
        <v>20.280994001713797</v>
      </c>
      <c r="CE67" s="12" t="s">
        <v>114</v>
      </c>
    </row>
    <row r="68" spans="1:83">
      <c r="A68" s="8">
        <f>A69+1</f>
        <v>17</v>
      </c>
      <c r="B68" s="12" t="s">
        <v>113</v>
      </c>
      <c r="C68" s="13" t="s">
        <v>22</v>
      </c>
      <c r="D68" s="13"/>
      <c r="E68" s="13">
        <v>191</v>
      </c>
      <c r="F68" s="9">
        <f>E70/287*100</f>
        <v>80.139372822299649</v>
      </c>
      <c r="G68" s="14"/>
      <c r="H68" s="9"/>
      <c r="I68" s="14">
        <v>293</v>
      </c>
      <c r="J68" s="15">
        <f>I70/376*100</f>
        <v>78.989361702127653</v>
      </c>
      <c r="K68" s="14">
        <v>594</v>
      </c>
      <c r="L68" s="15">
        <f>K70/761*100</f>
        <v>68.856767411300922</v>
      </c>
      <c r="M68" s="14"/>
      <c r="N68" s="9"/>
      <c r="O68" s="14"/>
      <c r="P68" s="9"/>
      <c r="Q68" s="14"/>
      <c r="R68" s="9"/>
      <c r="S68" s="14"/>
      <c r="T68" s="9"/>
      <c r="U68" s="14">
        <v>62</v>
      </c>
      <c r="V68" s="15">
        <f>U70/72*100</f>
        <v>0</v>
      </c>
      <c r="W68" s="14">
        <v>625</v>
      </c>
      <c r="X68" s="18">
        <f>W70/778*100</f>
        <v>83.933161953727506</v>
      </c>
      <c r="Y68" s="17">
        <v>636</v>
      </c>
      <c r="Z68" s="18">
        <f>Y70/792*100</f>
        <v>0</v>
      </c>
      <c r="AA68" s="17">
        <v>623</v>
      </c>
      <c r="AB68" s="18">
        <f>AA70/716*100</f>
        <v>0</v>
      </c>
      <c r="AC68" s="17"/>
      <c r="AD68" s="16"/>
      <c r="AE68" s="17"/>
      <c r="AF68" s="16"/>
      <c r="AG68" s="17">
        <v>144</v>
      </c>
      <c r="AH68" s="18">
        <f>AG70/182*100</f>
        <v>72.527472527472526</v>
      </c>
      <c r="AI68" s="16"/>
      <c r="AJ68" s="16"/>
      <c r="AK68" s="16"/>
      <c r="AL68" s="17">
        <v>371</v>
      </c>
      <c r="AM68" s="17"/>
      <c r="AN68" s="17"/>
      <c r="AO68" s="16"/>
      <c r="AP68" s="18">
        <f>AL70/438*100</f>
        <v>81.963470319634695</v>
      </c>
      <c r="AQ68" s="16" t="s">
        <v>10</v>
      </c>
      <c r="AR68" s="17"/>
      <c r="AS68" s="16"/>
      <c r="AT68" s="17"/>
      <c r="AU68" s="16"/>
      <c r="AV68" s="19">
        <v>24.54</v>
      </c>
      <c r="AW68" s="16">
        <v>67</v>
      </c>
      <c r="AX68" s="17"/>
      <c r="AY68" s="16"/>
      <c r="AZ68" s="17">
        <v>12776</v>
      </c>
      <c r="BA68" s="16">
        <f>AZ70/20901*100</f>
        <v>68.920147361370269</v>
      </c>
      <c r="BB68" s="16" t="s">
        <v>10</v>
      </c>
      <c r="BC68" s="17"/>
      <c r="BD68" s="16"/>
      <c r="BE68" s="17">
        <v>124</v>
      </c>
      <c r="BF68" s="16">
        <f>BE70/286*100</f>
        <v>82.51748251748252</v>
      </c>
      <c r="BG68" s="17">
        <v>216</v>
      </c>
      <c r="BH68" s="18">
        <f>BG70/288*100</f>
        <v>90.625</v>
      </c>
      <c r="BI68" s="17">
        <v>319</v>
      </c>
      <c r="BJ68" s="18">
        <f>BI70/419*100</f>
        <v>80.429594272076372</v>
      </c>
      <c r="BK68" s="17">
        <v>73</v>
      </c>
      <c r="BL68" s="16">
        <f>BK70/98*100</f>
        <v>0</v>
      </c>
      <c r="BM68" s="17"/>
      <c r="BN68" s="16"/>
      <c r="BO68" s="17">
        <v>110</v>
      </c>
      <c r="BP68" s="18">
        <f>BO70/140*100</f>
        <v>0</v>
      </c>
      <c r="BQ68" s="17"/>
      <c r="BR68" s="16"/>
      <c r="BS68" s="17"/>
      <c r="BT68" s="16"/>
      <c r="BU68" s="17"/>
      <c r="BV68" s="16"/>
      <c r="BW68" s="17">
        <v>119</v>
      </c>
      <c r="BX68" s="16">
        <f>BW70/159*100</f>
        <v>0</v>
      </c>
      <c r="BY68" s="17"/>
      <c r="BZ68" s="16"/>
      <c r="CA68" s="20">
        <v>19</v>
      </c>
      <c r="CB68" s="9">
        <f>(F70+BL70+BX70+BF70+AW70+BA70)/6</f>
        <v>13</v>
      </c>
      <c r="CC68" s="10">
        <v>0.28000000000000003</v>
      </c>
      <c r="CD68" s="11">
        <f>CB70*(1-CC70)</f>
        <v>9.4799999999999986</v>
      </c>
      <c r="CE68" s="12" t="s">
        <v>115</v>
      </c>
    </row>
    <row r="69" spans="1:83">
      <c r="A69" s="8">
        <f>A70+1</f>
        <v>16</v>
      </c>
      <c r="B69" s="12" t="s">
        <v>114</v>
      </c>
      <c r="C69" s="13" t="s">
        <v>22</v>
      </c>
      <c r="D69" s="13"/>
      <c r="E69" s="13">
        <v>198</v>
      </c>
      <c r="F69" s="15">
        <f>E71/287*100</f>
        <v>0</v>
      </c>
      <c r="G69" s="14"/>
      <c r="H69" s="9"/>
      <c r="I69" s="14"/>
      <c r="J69" s="9"/>
      <c r="K69" s="14">
        <v>290</v>
      </c>
      <c r="L69" s="9">
        <f>K71/761*100</f>
        <v>0</v>
      </c>
      <c r="M69" s="14"/>
      <c r="N69" s="9"/>
      <c r="O69" s="14"/>
      <c r="P69" s="9"/>
      <c r="Q69" s="14"/>
      <c r="R69" s="9"/>
      <c r="S69" s="14"/>
      <c r="T69" s="9"/>
      <c r="U69" s="14"/>
      <c r="V69" s="9"/>
      <c r="W69" s="14">
        <v>438</v>
      </c>
      <c r="X69" s="16">
        <f>W71/778*100</f>
        <v>81.748071979434442</v>
      </c>
      <c r="Y69" s="17">
        <v>445</v>
      </c>
      <c r="Z69" s="16">
        <f>Y71/792*100</f>
        <v>0</v>
      </c>
      <c r="AA69" s="17">
        <v>443</v>
      </c>
      <c r="AB69" s="16">
        <f>AA71/716*100</f>
        <v>0</v>
      </c>
      <c r="AC69" s="17"/>
      <c r="AD69" s="16"/>
      <c r="AE69" s="17"/>
      <c r="AF69" s="16"/>
      <c r="AG69" s="17"/>
      <c r="AH69" s="16"/>
      <c r="AI69" s="16"/>
      <c r="AJ69" s="16"/>
      <c r="AK69" s="16"/>
      <c r="AL69" s="17">
        <v>273</v>
      </c>
      <c r="AM69" s="17"/>
      <c r="AN69" s="17"/>
      <c r="AO69" s="16"/>
      <c r="AP69" s="16">
        <f>AL71/438*100</f>
        <v>0</v>
      </c>
      <c r="AQ69" s="16"/>
      <c r="AR69" s="17"/>
      <c r="AS69" s="16"/>
      <c r="AT69" s="17"/>
      <c r="AU69" s="16"/>
      <c r="AV69" s="19">
        <v>21.21</v>
      </c>
      <c r="AW69" s="16">
        <v>29</v>
      </c>
      <c r="AX69" s="17">
        <v>97</v>
      </c>
      <c r="AY69" s="18">
        <f>AX71/138*100</f>
        <v>0</v>
      </c>
      <c r="AZ69" s="17"/>
      <c r="BA69" s="16"/>
      <c r="BB69" s="16"/>
      <c r="BC69" s="17"/>
      <c r="BD69" s="16"/>
      <c r="BE69" s="17"/>
      <c r="BF69" s="16"/>
      <c r="BG69" s="17"/>
      <c r="BH69" s="16"/>
      <c r="BI69" s="17"/>
      <c r="BJ69" s="16"/>
      <c r="BK69" s="17"/>
      <c r="BL69" s="16"/>
      <c r="BM69" s="17"/>
      <c r="BN69" s="16"/>
      <c r="BO69" s="17"/>
      <c r="BP69" s="16"/>
      <c r="BQ69" s="17"/>
      <c r="BR69" s="16"/>
      <c r="BS69" s="17"/>
      <c r="BT69" s="16"/>
      <c r="BU69" s="17"/>
      <c r="BV69" s="16"/>
      <c r="BW69" s="17"/>
      <c r="BX69" s="16"/>
      <c r="BY69" s="17"/>
      <c r="BZ69" s="16"/>
      <c r="CA69" s="20">
        <v>8</v>
      </c>
      <c r="CB69" s="9">
        <f>(AW71+L71+X71+Z71+AB71+AP71)/6</f>
        <v>22.044558697514997</v>
      </c>
      <c r="CC69" s="10">
        <v>0.08</v>
      </c>
      <c r="CD69" s="11">
        <f>CB71*(1-CC71)</f>
        <v>7.0693333333333337</v>
      </c>
      <c r="CE69" s="12" t="s">
        <v>116</v>
      </c>
    </row>
    <row r="70" spans="1:83">
      <c r="A70" s="8">
        <f>A71+1</f>
        <v>15</v>
      </c>
      <c r="B70" s="12" t="s">
        <v>43</v>
      </c>
      <c r="C70" s="13" t="s">
        <v>94</v>
      </c>
      <c r="D70" s="13"/>
      <c r="E70" s="13">
        <v>230</v>
      </c>
      <c r="F70" s="15">
        <f>E72/287*100</f>
        <v>0</v>
      </c>
      <c r="G70" s="14"/>
      <c r="H70" s="9"/>
      <c r="I70" s="14">
        <v>297</v>
      </c>
      <c r="J70" s="15">
        <f>I72/376*100</f>
        <v>0</v>
      </c>
      <c r="K70" s="14">
        <v>524</v>
      </c>
      <c r="L70" s="9">
        <f>K72/761*100</f>
        <v>0</v>
      </c>
      <c r="M70" s="14"/>
      <c r="N70" s="9"/>
      <c r="O70" s="14">
        <v>149</v>
      </c>
      <c r="P70" s="9">
        <f>O72/189*100*0.9*0.9</f>
        <v>0</v>
      </c>
      <c r="Q70" s="14">
        <v>266</v>
      </c>
      <c r="R70" s="15">
        <f>Q72/295*100</f>
        <v>0</v>
      </c>
      <c r="S70" s="21">
        <v>635</v>
      </c>
      <c r="T70" s="15">
        <f>(S72/671*100)-10</f>
        <v>-10</v>
      </c>
      <c r="U70" s="14"/>
      <c r="V70" s="9"/>
      <c r="W70" s="14">
        <v>653</v>
      </c>
      <c r="X70" s="18">
        <f>W72/778*100</f>
        <v>0</v>
      </c>
      <c r="Y70" s="17"/>
      <c r="Z70" s="16"/>
      <c r="AA70" s="17"/>
      <c r="AB70" s="16"/>
      <c r="AC70" s="17"/>
      <c r="AD70" s="16"/>
      <c r="AE70" s="17" t="s">
        <v>10</v>
      </c>
      <c r="AF70" s="16"/>
      <c r="AG70" s="17">
        <v>132</v>
      </c>
      <c r="AH70" s="16">
        <f>AG72/182*100</f>
        <v>0</v>
      </c>
      <c r="AI70" s="16"/>
      <c r="AJ70" s="16"/>
      <c r="AK70" s="16"/>
      <c r="AL70" s="17">
        <v>359</v>
      </c>
      <c r="AM70" s="17"/>
      <c r="AN70" s="17"/>
      <c r="AO70" s="16"/>
      <c r="AP70" s="18">
        <f>AL72/438*100</f>
        <v>0</v>
      </c>
      <c r="AQ70" s="16"/>
      <c r="AR70" s="17"/>
      <c r="AS70" s="16"/>
      <c r="AT70" s="17">
        <v>84</v>
      </c>
      <c r="AU70" s="16">
        <f>AT72/107*100</f>
        <v>82.242990654205599</v>
      </c>
      <c r="AV70" s="19">
        <v>25.47</v>
      </c>
      <c r="AW70" s="16">
        <v>78</v>
      </c>
      <c r="AX70" s="17">
        <v>118</v>
      </c>
      <c r="AY70" s="18">
        <f>AX72/138*100</f>
        <v>0</v>
      </c>
      <c r="AZ70" s="17">
        <v>14405</v>
      </c>
      <c r="BA70" s="16">
        <f>AZ72/20901*100</f>
        <v>0</v>
      </c>
      <c r="BB70" s="16" t="s">
        <v>10</v>
      </c>
      <c r="BC70" s="17"/>
      <c r="BD70" s="16"/>
      <c r="BE70" s="17">
        <v>236</v>
      </c>
      <c r="BF70" s="18">
        <f>BE72/286*100</f>
        <v>0</v>
      </c>
      <c r="BG70" s="17">
        <v>261</v>
      </c>
      <c r="BH70" s="18">
        <f>BG72/288*100</f>
        <v>0</v>
      </c>
      <c r="BI70" s="17">
        <v>337</v>
      </c>
      <c r="BJ70" s="18">
        <f>BI72/419*100</f>
        <v>63.484486873508352</v>
      </c>
      <c r="BK70" s="17"/>
      <c r="BL70" s="16"/>
      <c r="BM70" s="17">
        <v>368</v>
      </c>
      <c r="BN70" s="18">
        <f>BM72/463*100</f>
        <v>68.682505399568043</v>
      </c>
      <c r="BO70" s="17"/>
      <c r="BP70" s="16"/>
      <c r="BQ70" s="17"/>
      <c r="BR70" s="16"/>
      <c r="BS70" s="17"/>
      <c r="BT70" s="16"/>
      <c r="BU70" s="17"/>
      <c r="BV70" s="16"/>
      <c r="BW70" s="17"/>
      <c r="BX70" s="16"/>
      <c r="BY70" s="17"/>
      <c r="BZ70" s="16"/>
      <c r="CA70" s="20">
        <v>19</v>
      </c>
      <c r="CB70" s="9">
        <f>(AW72+L72+BA72+P72+AU72+AH72)/6</f>
        <v>13.166666666666666</v>
      </c>
      <c r="CC70" s="10">
        <v>0.28000000000000003</v>
      </c>
      <c r="CD70" s="11">
        <f>CB72*(1-CC72)</f>
        <v>9.4666666666666668</v>
      </c>
      <c r="CE70" s="12" t="s">
        <v>117</v>
      </c>
    </row>
    <row r="71" spans="1:83">
      <c r="A71" s="8">
        <f>A72+1</f>
        <v>14</v>
      </c>
      <c r="B71" s="12" t="s">
        <v>45</v>
      </c>
      <c r="C71" s="13" t="s">
        <v>94</v>
      </c>
      <c r="D71" s="13"/>
      <c r="E71" s="13"/>
      <c r="F71" s="9"/>
      <c r="G71" s="14"/>
      <c r="H71" s="9"/>
      <c r="I71" s="14"/>
      <c r="J71" s="9"/>
      <c r="K71" s="14"/>
      <c r="L71" s="9"/>
      <c r="M71" s="14"/>
      <c r="N71" s="9"/>
      <c r="O71" s="14"/>
      <c r="P71" s="9"/>
      <c r="Q71" s="14"/>
      <c r="R71" s="9"/>
      <c r="S71" s="21">
        <v>602</v>
      </c>
      <c r="T71" s="9">
        <f>(S73/671*100)-10</f>
        <v>-10</v>
      </c>
      <c r="U71" s="14"/>
      <c r="V71" s="9"/>
      <c r="W71" s="14">
        <v>636</v>
      </c>
      <c r="X71" s="18">
        <f>W73/778*100</f>
        <v>64.267352185089976</v>
      </c>
      <c r="Y71" s="17"/>
      <c r="Z71" s="16"/>
      <c r="AA71" s="17"/>
      <c r="AB71" s="16"/>
      <c r="AC71" s="17"/>
      <c r="AD71" s="16"/>
      <c r="AE71" s="17"/>
      <c r="AF71" s="16"/>
      <c r="AG71" s="17"/>
      <c r="AH71" s="16"/>
      <c r="AI71" s="16" t="s">
        <v>118</v>
      </c>
      <c r="AJ71" s="16" t="s">
        <v>119</v>
      </c>
      <c r="AK71" s="16">
        <v>37.5</v>
      </c>
      <c r="AL71" s="17"/>
      <c r="AM71" s="17" t="s">
        <v>53</v>
      </c>
      <c r="AN71" s="17" t="s">
        <v>120</v>
      </c>
      <c r="AO71" s="16">
        <v>37.5</v>
      </c>
      <c r="AP71" s="16"/>
      <c r="AQ71" s="16"/>
      <c r="AR71" s="17"/>
      <c r="AS71" s="16"/>
      <c r="AT71" s="17"/>
      <c r="AU71" s="16"/>
      <c r="AV71" s="19">
        <v>24.58</v>
      </c>
      <c r="AW71" s="16">
        <v>68</v>
      </c>
      <c r="AX71" s="17"/>
      <c r="AY71" s="16"/>
      <c r="AZ71" s="17">
        <v>12911</v>
      </c>
      <c r="BA71" s="16">
        <f>AZ73/20901*100</f>
        <v>35.816468111573606</v>
      </c>
      <c r="BB71" s="16" t="s">
        <v>10</v>
      </c>
      <c r="BC71" s="17"/>
      <c r="BD71" s="16"/>
      <c r="BE71" s="17"/>
      <c r="BF71" s="16"/>
      <c r="BG71" s="17"/>
      <c r="BH71" s="16"/>
      <c r="BI71" s="17"/>
      <c r="BJ71" s="16"/>
      <c r="BK71" s="17">
        <v>70</v>
      </c>
      <c r="BL71" s="16">
        <f>BK73/98*100</f>
        <v>0</v>
      </c>
      <c r="BM71" s="17"/>
      <c r="BN71" s="16"/>
      <c r="BO71" s="17"/>
      <c r="BP71" s="16"/>
      <c r="BQ71" s="17"/>
      <c r="BR71" s="16"/>
      <c r="BS71" s="17"/>
      <c r="BT71" s="16"/>
      <c r="BU71" s="17"/>
      <c r="BV71" s="16"/>
      <c r="BW71" s="17"/>
      <c r="BX71" s="16"/>
      <c r="BY71" s="17"/>
      <c r="BZ71" s="16"/>
      <c r="CA71" s="31">
        <v>8</v>
      </c>
      <c r="CB71" s="9">
        <f>(T73+AO73+AW73+AK73+BA73+BL73)/6</f>
        <v>8.0333333333333332</v>
      </c>
      <c r="CC71" s="10">
        <v>0.12</v>
      </c>
      <c r="CD71" s="11">
        <f>CB73*(1-CC73)</f>
        <v>0</v>
      </c>
      <c r="CE71" s="12" t="s">
        <v>26</v>
      </c>
    </row>
    <row r="72" spans="1:83">
      <c r="A72" s="8">
        <f>A73+1</f>
        <v>13</v>
      </c>
      <c r="B72" s="12" t="s">
        <v>49</v>
      </c>
      <c r="C72" s="13" t="s">
        <v>94</v>
      </c>
      <c r="D72" s="13"/>
      <c r="E72" s="13"/>
      <c r="F72" s="9"/>
      <c r="G72" s="14"/>
      <c r="H72" s="9"/>
      <c r="I72" s="14"/>
      <c r="J72" s="9"/>
      <c r="K72" s="14"/>
      <c r="L72" s="9"/>
      <c r="M72" s="14"/>
      <c r="N72" s="9"/>
      <c r="O72" s="14"/>
      <c r="P72" s="9"/>
      <c r="Q72" s="14"/>
      <c r="R72" s="9"/>
      <c r="S72" s="14"/>
      <c r="T72" s="9"/>
      <c r="U72" s="14"/>
      <c r="V72" s="9"/>
      <c r="W72" s="14"/>
      <c r="X72" s="16"/>
      <c r="Y72" s="17"/>
      <c r="Z72" s="16"/>
      <c r="AA72" s="17"/>
      <c r="AB72" s="16"/>
      <c r="AC72" s="17"/>
      <c r="AD72" s="16"/>
      <c r="AE72" s="17"/>
      <c r="AF72" s="16"/>
      <c r="AG72" s="17"/>
      <c r="AH72" s="16"/>
      <c r="AI72" s="16"/>
      <c r="AJ72" s="16"/>
      <c r="AK72" s="16"/>
      <c r="AL72" s="17"/>
      <c r="AM72" s="17"/>
      <c r="AN72" s="17"/>
      <c r="AO72" s="16"/>
      <c r="AP72" s="16"/>
      <c r="AQ72" s="16"/>
      <c r="AR72" s="17">
        <v>188</v>
      </c>
      <c r="AS72" s="18">
        <f>AR74/223*100</f>
        <v>0</v>
      </c>
      <c r="AT72" s="17">
        <v>88</v>
      </c>
      <c r="AU72" s="18">
        <f>AT74/107*100</f>
        <v>0</v>
      </c>
      <c r="AV72" s="19">
        <v>25.52</v>
      </c>
      <c r="AW72" s="16">
        <v>79</v>
      </c>
      <c r="AX72" s="17"/>
      <c r="AY72" s="16"/>
      <c r="AZ72" s="17"/>
      <c r="BA72" s="16"/>
      <c r="BB72" s="16" t="s">
        <v>10</v>
      </c>
      <c r="BC72" s="17"/>
      <c r="BD72" s="16"/>
      <c r="BE72" s="17"/>
      <c r="BF72" s="16"/>
      <c r="BG72" s="17"/>
      <c r="BH72" s="16"/>
      <c r="BI72" s="17">
        <v>266</v>
      </c>
      <c r="BJ72" s="16">
        <f>BI74/419*100</f>
        <v>0</v>
      </c>
      <c r="BK72" s="17">
        <v>77</v>
      </c>
      <c r="BL72" s="16">
        <f>BK74/98*100</f>
        <v>87.755102040816325</v>
      </c>
      <c r="BM72" s="17">
        <v>318</v>
      </c>
      <c r="BN72" s="16">
        <f>BM74/463*100</f>
        <v>0</v>
      </c>
      <c r="BO72" s="17"/>
      <c r="BP72" s="16"/>
      <c r="BQ72" s="17"/>
      <c r="BR72" s="16"/>
      <c r="BS72" s="17">
        <v>168</v>
      </c>
      <c r="BT72" s="18">
        <f>BS74/211*100</f>
        <v>0</v>
      </c>
      <c r="BU72" s="17">
        <v>851</v>
      </c>
      <c r="BV72" s="16">
        <f>BU74/1289*100*0.8</f>
        <v>27.866563227307996</v>
      </c>
      <c r="BW72" s="17">
        <v>96</v>
      </c>
      <c r="BX72" s="16">
        <f>BW74/159*100</f>
        <v>0</v>
      </c>
      <c r="BY72" s="17"/>
      <c r="BZ72" s="16"/>
      <c r="CA72" s="20">
        <v>10</v>
      </c>
      <c r="CB72" s="9">
        <f>(BX74+BV74+AW74+BJ74+BL74+BN74)/6</f>
        <v>11.833333333333334</v>
      </c>
      <c r="CC72" s="10">
        <v>0.2</v>
      </c>
      <c r="CD72" s="11">
        <f>CB74*(1-CC74)</f>
        <v>20.072544987146529</v>
      </c>
      <c r="CE72" s="12" t="s">
        <v>29</v>
      </c>
    </row>
    <row r="73" spans="1:83">
      <c r="A73" s="8">
        <f>A74+1</f>
        <v>12</v>
      </c>
      <c r="B73" s="12" t="s">
        <v>81</v>
      </c>
      <c r="C73" s="13" t="s">
        <v>15</v>
      </c>
      <c r="D73" s="13"/>
      <c r="E73" s="13">
        <v>212</v>
      </c>
      <c r="F73" s="15">
        <f>E75/287*100</f>
        <v>0</v>
      </c>
      <c r="G73" s="14"/>
      <c r="H73" s="9"/>
      <c r="I73" s="14"/>
      <c r="J73" s="9"/>
      <c r="K73" s="14"/>
      <c r="L73" s="9"/>
      <c r="M73" s="14"/>
      <c r="N73" s="9"/>
      <c r="O73" s="14">
        <v>84</v>
      </c>
      <c r="P73" s="9">
        <f>O75/139*100</f>
        <v>0</v>
      </c>
      <c r="Q73" s="14"/>
      <c r="R73" s="9"/>
      <c r="S73" s="14"/>
      <c r="T73" s="9"/>
      <c r="U73" s="14"/>
      <c r="V73" s="9"/>
      <c r="W73" s="14">
        <v>500</v>
      </c>
      <c r="X73" s="16">
        <f>W75/778*100</f>
        <v>0</v>
      </c>
      <c r="Y73" s="17"/>
      <c r="Z73" s="16"/>
      <c r="AA73" s="17">
        <v>528</v>
      </c>
      <c r="AB73" s="16">
        <f>AA75/716*100</f>
        <v>0</v>
      </c>
      <c r="AC73" s="17"/>
      <c r="AD73" s="16"/>
      <c r="AE73" s="17"/>
      <c r="AF73" s="16"/>
      <c r="AG73" s="17"/>
      <c r="AH73" s="16"/>
      <c r="AI73" s="16" t="s">
        <v>11</v>
      </c>
      <c r="AJ73" s="16" t="s">
        <v>121</v>
      </c>
      <c r="AK73" s="16">
        <v>48.2</v>
      </c>
      <c r="AL73" s="17"/>
      <c r="AM73" s="17"/>
      <c r="AN73" s="17"/>
      <c r="AO73" s="16"/>
      <c r="AP73" s="16"/>
      <c r="AQ73" s="16"/>
      <c r="AR73" s="17"/>
      <c r="AS73" s="16"/>
      <c r="AT73" s="17"/>
      <c r="AU73" s="16"/>
      <c r="AV73" s="19"/>
      <c r="AW73" s="16"/>
      <c r="AX73" s="17">
        <v>78</v>
      </c>
      <c r="AY73" s="16">
        <f>AX75/138*100</f>
        <v>0</v>
      </c>
      <c r="AZ73" s="17">
        <v>7486</v>
      </c>
      <c r="BA73" s="16">
        <f>AZ75/20901*100</f>
        <v>0</v>
      </c>
      <c r="BB73" s="16"/>
      <c r="BC73" s="17"/>
      <c r="BD73" s="16"/>
      <c r="BE73" s="17"/>
      <c r="BF73" s="16"/>
      <c r="BG73" s="17"/>
      <c r="BH73" s="16"/>
      <c r="BI73" s="17"/>
      <c r="BJ73" s="16"/>
      <c r="BK73" s="17"/>
      <c r="BL73" s="16"/>
      <c r="BM73" s="17"/>
      <c r="BN73" s="16"/>
      <c r="BO73" s="17"/>
      <c r="BP73" s="16"/>
      <c r="BQ73" s="17"/>
      <c r="BR73" s="16"/>
      <c r="BS73" s="17"/>
      <c r="BT73" s="16"/>
      <c r="BU73" s="17"/>
      <c r="BV73" s="16"/>
      <c r="BW73" s="17"/>
      <c r="BX73" s="16"/>
      <c r="BY73" s="17"/>
      <c r="BZ73" s="16"/>
      <c r="CA73" s="20">
        <v>7</v>
      </c>
      <c r="CB73" s="9">
        <f>(AK75+P75+X75+AB75+AY75+BA75)/6</f>
        <v>0</v>
      </c>
      <c r="CC73" s="10">
        <v>0.02</v>
      </c>
      <c r="CD73" s="11">
        <f>CB75*(1-CC75)</f>
        <v>16.192</v>
      </c>
      <c r="CE73" s="12" t="s">
        <v>52</v>
      </c>
    </row>
    <row r="74" spans="1:83">
      <c r="A74" s="8">
        <f>A75+1</f>
        <v>11</v>
      </c>
      <c r="B74" s="12" t="s">
        <v>51</v>
      </c>
      <c r="C74" s="13" t="s">
        <v>94</v>
      </c>
      <c r="D74" s="13"/>
      <c r="E74" s="13"/>
      <c r="F74" s="9"/>
      <c r="G74" s="14"/>
      <c r="H74" s="9"/>
      <c r="I74" s="14"/>
      <c r="J74" s="9"/>
      <c r="K74" s="14"/>
      <c r="L74" s="9"/>
      <c r="M74" s="14"/>
      <c r="N74" s="9"/>
      <c r="O74" s="14"/>
      <c r="P74" s="9"/>
      <c r="Q74" s="14"/>
      <c r="R74" s="9"/>
      <c r="S74" s="14">
        <v>346</v>
      </c>
      <c r="T74" s="9">
        <f>S76/459*100</f>
        <v>0</v>
      </c>
      <c r="U74" s="14"/>
      <c r="V74" s="9"/>
      <c r="W74" s="14">
        <v>678</v>
      </c>
      <c r="X74" s="16">
        <f>W76/778*100</f>
        <v>72.750642673521853</v>
      </c>
      <c r="Y74" s="17"/>
      <c r="Z74" s="16"/>
      <c r="AA74" s="17"/>
      <c r="AB74" s="16"/>
      <c r="AC74" s="17"/>
      <c r="AD74" s="16"/>
      <c r="AE74" s="17"/>
      <c r="AF74" s="16"/>
      <c r="AG74" s="17"/>
      <c r="AH74" s="16"/>
      <c r="AI74" s="16" t="s">
        <v>100</v>
      </c>
      <c r="AJ74" s="16" t="s">
        <v>122</v>
      </c>
      <c r="AK74" s="16">
        <v>37.5</v>
      </c>
      <c r="AL74" s="17"/>
      <c r="AM74" s="17"/>
      <c r="AN74" s="17"/>
      <c r="AO74" s="16"/>
      <c r="AP74" s="16"/>
      <c r="AQ74" s="16"/>
      <c r="AR74" s="17"/>
      <c r="AS74" s="16"/>
      <c r="AT74" s="17"/>
      <c r="AU74" s="16"/>
      <c r="AV74" s="19">
        <v>25.12</v>
      </c>
      <c r="AW74" s="16">
        <v>71</v>
      </c>
      <c r="AX74" s="17"/>
      <c r="AY74" s="16"/>
      <c r="AZ74" s="17"/>
      <c r="BA74" s="16"/>
      <c r="BB74" s="16" t="s">
        <v>10</v>
      </c>
      <c r="BC74" s="17"/>
      <c r="BD74" s="16"/>
      <c r="BE74" s="17"/>
      <c r="BF74" s="16"/>
      <c r="BG74" s="17">
        <v>274</v>
      </c>
      <c r="BH74" s="18">
        <f>BG76/288*100</f>
        <v>0</v>
      </c>
      <c r="BI74" s="17"/>
      <c r="BJ74" s="16"/>
      <c r="BK74" s="17">
        <v>86</v>
      </c>
      <c r="BL74" s="16">
        <f>BK76/98*100</f>
        <v>0</v>
      </c>
      <c r="BM74" s="17"/>
      <c r="BN74" s="16"/>
      <c r="BO74" s="17"/>
      <c r="BP74" s="16"/>
      <c r="BQ74" s="17"/>
      <c r="BR74" s="16"/>
      <c r="BS74" s="17"/>
      <c r="BT74" s="16"/>
      <c r="BU74" s="22">
        <v>449</v>
      </c>
      <c r="BV74" s="26">
        <f>BU76/890*100</f>
        <v>0</v>
      </c>
      <c r="BW74" s="17"/>
      <c r="BX74" s="26"/>
      <c r="BY74" s="22"/>
      <c r="BZ74" s="26"/>
      <c r="CA74" s="20">
        <v>8</v>
      </c>
      <c r="CB74" s="9">
        <f>(T76+X76+AW76+AK76+BL76+BV76)/6</f>
        <v>23.895886889460154</v>
      </c>
      <c r="CC74" s="10">
        <v>0.16</v>
      </c>
      <c r="CD74" s="11">
        <f>CB76*(1-CC76)</f>
        <v>27.870385604113114</v>
      </c>
      <c r="CE74" s="12" t="s">
        <v>56</v>
      </c>
    </row>
    <row r="75" spans="1:83">
      <c r="A75" s="8">
        <f>A76+1</f>
        <v>10</v>
      </c>
      <c r="B75" s="12" t="s">
        <v>115</v>
      </c>
      <c r="C75" s="13" t="s">
        <v>22</v>
      </c>
      <c r="D75" s="13"/>
      <c r="E75" s="13"/>
      <c r="F75" s="9"/>
      <c r="G75" s="14"/>
      <c r="H75" s="9"/>
      <c r="I75" s="14"/>
      <c r="J75" s="9"/>
      <c r="K75" s="14"/>
      <c r="L75" s="9"/>
      <c r="M75" s="14"/>
      <c r="N75" s="9"/>
      <c r="O75" s="14"/>
      <c r="P75" s="9"/>
      <c r="Q75" s="14"/>
      <c r="R75" s="9"/>
      <c r="S75" s="25"/>
      <c r="T75" s="9"/>
      <c r="U75" s="14">
        <v>54</v>
      </c>
      <c r="V75" s="9">
        <f>U77/72*100</f>
        <v>0</v>
      </c>
      <c r="W75" s="14"/>
      <c r="X75" s="16"/>
      <c r="Y75" s="17"/>
      <c r="Z75" s="16"/>
      <c r="AA75" s="17"/>
      <c r="AB75" s="16"/>
      <c r="AC75" s="17"/>
      <c r="AD75" s="16"/>
      <c r="AE75" s="17"/>
      <c r="AF75" s="16"/>
      <c r="AG75" s="17"/>
      <c r="AH75" s="16"/>
      <c r="AI75" s="16"/>
      <c r="AJ75" s="16"/>
      <c r="AK75" s="16"/>
      <c r="AL75" s="17"/>
      <c r="AM75" s="17"/>
      <c r="AN75" s="17"/>
      <c r="AO75" s="16"/>
      <c r="AP75" s="16"/>
      <c r="AQ75" s="16"/>
      <c r="AR75" s="17"/>
      <c r="AS75" s="16"/>
      <c r="AT75" s="17"/>
      <c r="AU75" s="16"/>
      <c r="AV75" s="19">
        <v>23.57</v>
      </c>
      <c r="AW75" s="16">
        <v>56</v>
      </c>
      <c r="AX75" s="17"/>
      <c r="AY75" s="16"/>
      <c r="AZ75" s="17"/>
      <c r="BA75" s="16"/>
      <c r="BB75" s="16" t="s">
        <v>10</v>
      </c>
      <c r="BC75" s="17"/>
      <c r="BD75" s="16"/>
      <c r="BE75" s="17"/>
      <c r="BF75" s="16"/>
      <c r="BG75" s="17"/>
      <c r="BH75" s="16"/>
      <c r="BI75" s="17"/>
      <c r="BJ75" s="16"/>
      <c r="BK75" s="17"/>
      <c r="BL75" s="16"/>
      <c r="BM75" s="17"/>
      <c r="BN75" s="16"/>
      <c r="BO75" s="17"/>
      <c r="BP75" s="16"/>
      <c r="BQ75" s="17"/>
      <c r="BR75" s="16"/>
      <c r="BS75" s="17">
        <v>179</v>
      </c>
      <c r="BT75" s="16">
        <f>BS77/211*100</f>
        <v>87.677725118483409</v>
      </c>
      <c r="BU75" s="22">
        <v>426</v>
      </c>
      <c r="BV75" s="26">
        <f>BU77/890*100*1.2</f>
        <v>79.415730337078656</v>
      </c>
      <c r="BW75" s="17">
        <v>92</v>
      </c>
      <c r="BX75" s="16">
        <f>BW77/159*100</f>
        <v>0</v>
      </c>
      <c r="BY75" s="17"/>
      <c r="BZ75" s="16"/>
      <c r="CA75" s="20">
        <v>6</v>
      </c>
      <c r="CB75" s="9">
        <f>(V77+AW77+BT77+BV77+BX77)/5</f>
        <v>18.399999999999999</v>
      </c>
      <c r="CC75" s="10">
        <v>0.12</v>
      </c>
      <c r="CD75" s="11">
        <f>CB77*(1-CC77)</f>
        <v>8.6666666666666679</v>
      </c>
      <c r="CE75" s="12" t="s">
        <v>77</v>
      </c>
    </row>
    <row r="76" spans="1:83">
      <c r="A76" s="8">
        <f>A77+1</f>
        <v>9</v>
      </c>
      <c r="B76" s="12" t="s">
        <v>116</v>
      </c>
      <c r="C76" s="13" t="s">
        <v>22</v>
      </c>
      <c r="D76" s="13"/>
      <c r="E76" s="13"/>
      <c r="F76" s="9"/>
      <c r="G76" s="14"/>
      <c r="H76" s="9"/>
      <c r="I76" s="14"/>
      <c r="J76" s="9"/>
      <c r="K76" s="14"/>
      <c r="L76" s="9"/>
      <c r="M76" s="14"/>
      <c r="N76" s="9"/>
      <c r="O76" s="14"/>
      <c r="P76" s="9"/>
      <c r="Q76" s="14"/>
      <c r="R76" s="9"/>
      <c r="S76" s="14"/>
      <c r="T76" s="9"/>
      <c r="U76" s="14"/>
      <c r="V76" s="9"/>
      <c r="W76" s="14">
        <v>566</v>
      </c>
      <c r="X76" s="16">
        <f>W78/778*100</f>
        <v>86.375321336760919</v>
      </c>
      <c r="Y76" s="17"/>
      <c r="Z76" s="16"/>
      <c r="AA76" s="17"/>
      <c r="AB76" s="16"/>
      <c r="AC76" s="17"/>
      <c r="AD76" s="16"/>
      <c r="AE76" s="17"/>
      <c r="AF76" s="16"/>
      <c r="AG76" s="17"/>
      <c r="AH76" s="16"/>
      <c r="AI76" s="16"/>
      <c r="AJ76" s="16"/>
      <c r="AK76" s="16"/>
      <c r="AL76" s="17"/>
      <c r="AM76" s="17"/>
      <c r="AN76" s="17"/>
      <c r="AO76" s="16"/>
      <c r="AP76" s="16"/>
      <c r="AQ76" s="16" t="s">
        <v>10</v>
      </c>
      <c r="AR76" s="17"/>
      <c r="AS76" s="16"/>
      <c r="AT76" s="17">
        <v>80</v>
      </c>
      <c r="AU76" s="16">
        <f>AT78/107*100</f>
        <v>0</v>
      </c>
      <c r="AV76" s="19">
        <v>24.03</v>
      </c>
      <c r="AW76" s="16">
        <v>57</v>
      </c>
      <c r="AX76" s="17"/>
      <c r="AY76" s="16"/>
      <c r="AZ76" s="17"/>
      <c r="BA76" s="16"/>
      <c r="BB76" s="16" t="s">
        <v>10</v>
      </c>
      <c r="BC76" s="17"/>
      <c r="BD76" s="16"/>
      <c r="BE76" s="17"/>
      <c r="BF76" s="16"/>
      <c r="BG76" s="17"/>
      <c r="BH76" s="16"/>
      <c r="BI76" s="17"/>
      <c r="BJ76" s="16"/>
      <c r="BK76" s="17"/>
      <c r="BL76" s="16"/>
      <c r="BM76" s="17"/>
      <c r="BN76" s="16"/>
      <c r="BO76" s="17"/>
      <c r="BP76" s="16"/>
      <c r="BQ76" s="17"/>
      <c r="BR76" s="16"/>
      <c r="BS76" s="17">
        <v>137</v>
      </c>
      <c r="BT76" s="16">
        <f>BS78/211*100</f>
        <v>0</v>
      </c>
      <c r="BU76" s="17"/>
      <c r="BV76" s="16"/>
      <c r="BW76" s="17">
        <v>90</v>
      </c>
      <c r="BX76" s="16">
        <f>BW78/159*100</f>
        <v>83.647798742138363</v>
      </c>
      <c r="BY76" s="17"/>
      <c r="BZ76" s="16"/>
      <c r="CA76" s="20">
        <v>7</v>
      </c>
      <c r="CB76" s="9">
        <f>(X78+AU78+AW78+BT78+BX78)/5</f>
        <v>30.967095115681236</v>
      </c>
      <c r="CC76" s="10">
        <v>0.1</v>
      </c>
      <c r="CD76" s="11">
        <f>CB78*(1-CC78)</f>
        <v>16.233707865168537</v>
      </c>
      <c r="CE76" s="12" t="s">
        <v>79</v>
      </c>
    </row>
    <row r="77" spans="1:83">
      <c r="A77" s="8">
        <f>A78+1</f>
        <v>8</v>
      </c>
      <c r="B77" s="12" t="s">
        <v>55</v>
      </c>
      <c r="C77" s="13" t="s">
        <v>94</v>
      </c>
      <c r="D77" s="13"/>
      <c r="E77" s="13"/>
      <c r="F77" s="9"/>
      <c r="G77" s="14"/>
      <c r="H77" s="9"/>
      <c r="I77" s="14"/>
      <c r="J77" s="9"/>
      <c r="K77" s="14"/>
      <c r="L77" s="9"/>
      <c r="M77" s="14"/>
      <c r="N77" s="9"/>
      <c r="O77" s="14"/>
      <c r="P77" s="9"/>
      <c r="Q77" s="14">
        <v>281</v>
      </c>
      <c r="R77" s="15">
        <f>Q79/295*100</f>
        <v>0</v>
      </c>
      <c r="S77" s="14">
        <v>400</v>
      </c>
      <c r="T77" s="9">
        <f>S79/459*100</f>
        <v>0</v>
      </c>
      <c r="U77" s="14"/>
      <c r="V77" s="9"/>
      <c r="W77" s="14">
        <v>725</v>
      </c>
      <c r="X77" s="16">
        <f>W79/778*100</f>
        <v>0</v>
      </c>
      <c r="Y77" s="17"/>
      <c r="Z77" s="16"/>
      <c r="AA77" s="17"/>
      <c r="AB77" s="16"/>
      <c r="AC77" s="17"/>
      <c r="AD77" s="16"/>
      <c r="AE77" s="17"/>
      <c r="AF77" s="16"/>
      <c r="AG77" s="17"/>
      <c r="AH77" s="16"/>
      <c r="AI77" s="16" t="s">
        <v>34</v>
      </c>
      <c r="AJ77" s="16" t="s">
        <v>123</v>
      </c>
      <c r="AK77" s="16">
        <v>37.5</v>
      </c>
      <c r="AL77" s="17"/>
      <c r="AM77" s="17"/>
      <c r="AN77" s="17"/>
      <c r="AO77" s="16"/>
      <c r="AP77" s="16"/>
      <c r="AQ77" s="16" t="s">
        <v>10</v>
      </c>
      <c r="AR77" s="17"/>
      <c r="AS77" s="16"/>
      <c r="AT77" s="17"/>
      <c r="AU77" s="16"/>
      <c r="AV77" s="19">
        <v>28.44</v>
      </c>
      <c r="AW77" s="16">
        <v>92</v>
      </c>
      <c r="AX77" s="17"/>
      <c r="AY77" s="16"/>
      <c r="AZ77" s="17"/>
      <c r="BA77" s="16"/>
      <c r="BB77" s="16" t="s">
        <v>10</v>
      </c>
      <c r="BC77" s="17"/>
      <c r="BD77" s="16"/>
      <c r="BE77" s="17"/>
      <c r="BF77" s="16"/>
      <c r="BG77" s="17"/>
      <c r="BH77" s="16"/>
      <c r="BI77" s="17"/>
      <c r="BJ77" s="16"/>
      <c r="BK77" s="17"/>
      <c r="BL77" s="16"/>
      <c r="BM77" s="17">
        <v>434</v>
      </c>
      <c r="BN77" s="18">
        <f>BM79/463*100</f>
        <v>69.114470842332608</v>
      </c>
      <c r="BO77" s="17"/>
      <c r="BP77" s="16"/>
      <c r="BQ77" s="17"/>
      <c r="BR77" s="16"/>
      <c r="BS77" s="17">
        <v>185</v>
      </c>
      <c r="BT77" s="16">
        <f>BS79/211*100</f>
        <v>0</v>
      </c>
      <c r="BU77" s="22">
        <v>589</v>
      </c>
      <c r="BV77" s="26">
        <f>BU79/890*100</f>
        <v>0</v>
      </c>
      <c r="BW77" s="17"/>
      <c r="BX77" s="26"/>
      <c r="BY77" s="22"/>
      <c r="BZ77" s="26"/>
      <c r="CA77" s="20">
        <v>10</v>
      </c>
      <c r="CB77" s="9">
        <f>(BV79+T79+X79+AW79+AK79+BT79)/6</f>
        <v>10.833333333333334</v>
      </c>
      <c r="CC77" s="10">
        <v>0.2</v>
      </c>
      <c r="CD77" s="11">
        <f>CB79*(1-CC79)</f>
        <v>15.899371069182386</v>
      </c>
      <c r="CE77" s="12" t="s">
        <v>97</v>
      </c>
    </row>
    <row r="78" spans="1:83">
      <c r="A78" s="8">
        <f>A79+1</f>
        <v>7</v>
      </c>
      <c r="B78" s="12" t="s">
        <v>117</v>
      </c>
      <c r="C78" s="13" t="s">
        <v>22</v>
      </c>
      <c r="D78" s="13"/>
      <c r="E78" s="13"/>
      <c r="F78" s="9"/>
      <c r="G78" s="14"/>
      <c r="H78" s="9"/>
      <c r="I78" s="14"/>
      <c r="J78" s="9"/>
      <c r="K78" s="14"/>
      <c r="L78" s="9"/>
      <c r="M78" s="14"/>
      <c r="N78" s="9"/>
      <c r="O78" s="14"/>
      <c r="P78" s="9"/>
      <c r="Q78" s="14"/>
      <c r="R78" s="9"/>
      <c r="S78" s="25">
        <v>333</v>
      </c>
      <c r="T78" s="9">
        <f>S80/459*100*1.1</f>
        <v>62.549019607843142</v>
      </c>
      <c r="U78" s="14"/>
      <c r="V78" s="9"/>
      <c r="W78" s="14">
        <v>672</v>
      </c>
      <c r="X78" s="16">
        <f>W80/778*100</f>
        <v>75.835475578406175</v>
      </c>
      <c r="Y78" s="17"/>
      <c r="Z78" s="16"/>
      <c r="AA78" s="17">
        <v>651</v>
      </c>
      <c r="AB78" s="18">
        <f>AA80/716*100</f>
        <v>0</v>
      </c>
      <c r="AC78" s="17"/>
      <c r="AD78" s="16"/>
      <c r="AE78" s="17"/>
      <c r="AF78" s="16"/>
      <c r="AG78" s="17"/>
      <c r="AH78" s="16"/>
      <c r="AI78" s="16"/>
      <c r="AJ78" s="16"/>
      <c r="AK78" s="16"/>
      <c r="AL78" s="17"/>
      <c r="AM78" s="17"/>
      <c r="AN78" s="17"/>
      <c r="AO78" s="16"/>
      <c r="AP78" s="16"/>
      <c r="AQ78" s="16"/>
      <c r="AR78" s="17"/>
      <c r="AS78" s="16"/>
      <c r="AT78" s="17"/>
      <c r="AU78" s="16"/>
      <c r="AV78" s="19">
        <v>25.52</v>
      </c>
      <c r="AW78" s="16">
        <v>79</v>
      </c>
      <c r="AX78" s="17"/>
      <c r="AY78" s="16"/>
      <c r="AZ78" s="17">
        <v>14338</v>
      </c>
      <c r="BA78" s="16">
        <f>AZ80/20901*100</f>
        <v>0</v>
      </c>
      <c r="BB78" s="16" t="s">
        <v>10</v>
      </c>
      <c r="BC78" s="17"/>
      <c r="BD78" s="16"/>
      <c r="BE78" s="17"/>
      <c r="BF78" s="16"/>
      <c r="BG78" s="17"/>
      <c r="BH78" s="16"/>
      <c r="BI78" s="17"/>
      <c r="BJ78" s="16"/>
      <c r="BK78" s="17"/>
      <c r="BL78" s="16"/>
      <c r="BM78" s="17"/>
      <c r="BN78" s="16"/>
      <c r="BO78" s="17"/>
      <c r="BP78" s="16"/>
      <c r="BQ78" s="17"/>
      <c r="BR78" s="16"/>
      <c r="BS78" s="17"/>
      <c r="BT78" s="16"/>
      <c r="BU78" s="22">
        <v>523</v>
      </c>
      <c r="BV78" s="26">
        <f>BU80/890*100*1.2</f>
        <v>74.022471910112358</v>
      </c>
      <c r="BW78" s="17">
        <v>133</v>
      </c>
      <c r="BX78" s="16">
        <f>BW80/159*100</f>
        <v>0</v>
      </c>
      <c r="BY78" s="17"/>
      <c r="BZ78" s="16"/>
      <c r="CA78" s="20">
        <v>8</v>
      </c>
      <c r="CB78" s="9">
        <f>(T80+X80+BX80+AW80+BA80+BV80)/6</f>
        <v>19.325842696629213</v>
      </c>
      <c r="CC78" s="10">
        <v>0.16</v>
      </c>
      <c r="CD78" s="11">
        <f>CB80*(1-CC80)</f>
        <v>0</v>
      </c>
      <c r="CE78" s="12" t="s">
        <v>106</v>
      </c>
    </row>
    <row r="79" spans="1:83">
      <c r="A79" s="8">
        <f>A80+1</f>
        <v>6</v>
      </c>
      <c r="B79" s="12" t="s">
        <v>124</v>
      </c>
      <c r="C79" s="13" t="s">
        <v>83</v>
      </c>
      <c r="D79" s="13" t="s">
        <v>10</v>
      </c>
      <c r="E79" s="13">
        <v>200</v>
      </c>
      <c r="F79" s="9">
        <f>E81/287*100</f>
        <v>83.623693379790936</v>
      </c>
      <c r="G79" s="14"/>
      <c r="H79" s="9"/>
      <c r="I79" s="14"/>
      <c r="J79" s="9"/>
      <c r="K79" s="14"/>
      <c r="L79" s="9"/>
      <c r="M79" s="14"/>
      <c r="N79" s="9"/>
      <c r="O79" s="14"/>
      <c r="P79" s="9"/>
      <c r="Q79" s="14"/>
      <c r="R79" s="9"/>
      <c r="S79" s="14"/>
      <c r="T79" s="9"/>
      <c r="U79" s="14"/>
      <c r="V79" s="9"/>
      <c r="W79" s="14"/>
      <c r="X79" s="16"/>
      <c r="Y79" s="17"/>
      <c r="Z79" s="16"/>
      <c r="AA79" s="17"/>
      <c r="AB79" s="16"/>
      <c r="AC79" s="17"/>
      <c r="AD79" s="16"/>
      <c r="AE79" s="17"/>
      <c r="AF79" s="16"/>
      <c r="AG79" s="17"/>
      <c r="AH79" s="16"/>
      <c r="AI79" s="16"/>
      <c r="AJ79" s="16"/>
      <c r="AK79" s="16"/>
      <c r="AL79" s="17"/>
      <c r="AM79" s="17"/>
      <c r="AN79" s="17"/>
      <c r="AO79" s="16"/>
      <c r="AP79" s="16"/>
      <c r="AQ79" s="16"/>
      <c r="AR79" s="17"/>
      <c r="AS79" s="16"/>
      <c r="AT79" s="17"/>
      <c r="AU79" s="16"/>
      <c r="AV79" s="19">
        <v>24.41</v>
      </c>
      <c r="AW79" s="16">
        <v>65</v>
      </c>
      <c r="AX79" s="17"/>
      <c r="AY79" s="16"/>
      <c r="AZ79" s="17"/>
      <c r="BA79" s="16"/>
      <c r="BB79" s="16"/>
      <c r="BC79" s="17"/>
      <c r="BD79" s="16"/>
      <c r="BE79" s="17"/>
      <c r="BF79" s="16"/>
      <c r="BG79" s="17"/>
      <c r="BH79" s="16"/>
      <c r="BI79" s="17">
        <v>325</v>
      </c>
      <c r="BJ79" s="16">
        <f>BI81/419*100</f>
        <v>0</v>
      </c>
      <c r="BK79" s="17">
        <v>76</v>
      </c>
      <c r="BL79" s="16">
        <f>BK81/98*100</f>
        <v>0</v>
      </c>
      <c r="BM79" s="17">
        <v>320</v>
      </c>
      <c r="BN79" s="16">
        <f>BM81/463*100</f>
        <v>0</v>
      </c>
      <c r="BO79" s="17"/>
      <c r="BP79" s="16"/>
      <c r="BQ79" s="17"/>
      <c r="BR79" s="16"/>
      <c r="BS79" s="17"/>
      <c r="BT79" s="16"/>
      <c r="BU79" s="17"/>
      <c r="BV79" s="16"/>
      <c r="BW79" s="17">
        <v>121</v>
      </c>
      <c r="BX79" s="16">
        <f>BW81/159*100</f>
        <v>84.905660377358487</v>
      </c>
      <c r="BY79" s="17"/>
      <c r="BZ79" s="16"/>
      <c r="CA79" s="20">
        <v>7</v>
      </c>
      <c r="CB79" s="9">
        <f>(F81+AW81+BJ81+BL81+BN81+BX81)/6</f>
        <v>16.561844863731654</v>
      </c>
      <c r="CC79" s="10">
        <v>0.04</v>
      </c>
      <c r="CD79" s="11">
        <f>CB81*(1-CC81)</f>
        <v>0</v>
      </c>
      <c r="CE79" s="12" t="s">
        <v>108</v>
      </c>
    </row>
    <row r="80" spans="1:83">
      <c r="A80" s="8">
        <f>A81+1</f>
        <v>5</v>
      </c>
      <c r="B80" s="12" t="s">
        <v>125</v>
      </c>
      <c r="C80" s="13" t="s">
        <v>27</v>
      </c>
      <c r="D80" s="13"/>
      <c r="E80" s="13"/>
      <c r="F80" s="9"/>
      <c r="G80" s="14"/>
      <c r="H80" s="9"/>
      <c r="I80" s="14"/>
      <c r="J80" s="9"/>
      <c r="K80" s="14"/>
      <c r="L80" s="9"/>
      <c r="M80" s="14"/>
      <c r="N80" s="9"/>
      <c r="O80" s="14"/>
      <c r="P80" s="9"/>
      <c r="Q80" s="14"/>
      <c r="R80" s="9"/>
      <c r="S80" s="25">
        <v>261</v>
      </c>
      <c r="T80" s="9">
        <f>S82/459*100*1.1</f>
        <v>0</v>
      </c>
      <c r="U80" s="14"/>
      <c r="V80" s="9"/>
      <c r="W80" s="14">
        <v>590</v>
      </c>
      <c r="X80" s="16">
        <f>W82/778*100</f>
        <v>0</v>
      </c>
      <c r="Y80" s="17"/>
      <c r="Z80" s="16"/>
      <c r="AA80" s="17"/>
      <c r="AB80" s="16"/>
      <c r="AC80" s="17"/>
      <c r="AD80" s="16"/>
      <c r="AE80" s="17"/>
      <c r="AF80" s="16"/>
      <c r="AG80" s="17"/>
      <c r="AH80" s="16"/>
      <c r="AI80" s="16"/>
      <c r="AJ80" s="16"/>
      <c r="AK80" s="16"/>
      <c r="AL80" s="17"/>
      <c r="AM80" s="17"/>
      <c r="AN80" s="17"/>
      <c r="AO80" s="16"/>
      <c r="AP80" s="16"/>
      <c r="AQ80" s="16"/>
      <c r="AR80" s="17"/>
      <c r="AS80" s="16"/>
      <c r="AT80" s="17"/>
      <c r="AU80" s="16"/>
      <c r="AV80" s="19"/>
      <c r="AW80" s="16"/>
      <c r="AX80" s="17"/>
      <c r="AY80" s="16"/>
      <c r="AZ80" s="17"/>
      <c r="BA80" s="16"/>
      <c r="BB80" s="16"/>
      <c r="BC80" s="17"/>
      <c r="BD80" s="16"/>
      <c r="BE80" s="17">
        <v>258</v>
      </c>
      <c r="BF80" s="16">
        <f>BE82/286*100</f>
        <v>0</v>
      </c>
      <c r="BG80" s="17">
        <v>262</v>
      </c>
      <c r="BH80" s="18">
        <f>BG82/288*100</f>
        <v>0</v>
      </c>
      <c r="BI80" s="17">
        <v>312</v>
      </c>
      <c r="BJ80" s="16">
        <f>BI82/419*100</f>
        <v>0</v>
      </c>
      <c r="BK80" s="17">
        <v>66</v>
      </c>
      <c r="BL80" s="16">
        <f>BK82/98*100</f>
        <v>0</v>
      </c>
      <c r="BM80" s="17"/>
      <c r="BN80" s="16"/>
      <c r="BO80" s="17"/>
      <c r="BP80" s="16"/>
      <c r="BQ80" s="17"/>
      <c r="BR80" s="16"/>
      <c r="BS80" s="17"/>
      <c r="BT80" s="16"/>
      <c r="BU80" s="22">
        <v>549</v>
      </c>
      <c r="BV80" s="26">
        <f>BU82/890*100*1.2</f>
        <v>115.95505617977528</v>
      </c>
      <c r="BW80" s="17"/>
      <c r="BX80" s="26"/>
      <c r="BY80" s="22"/>
      <c r="BZ80" s="26"/>
      <c r="CA80" s="20">
        <v>7</v>
      </c>
      <c r="CB80" s="9">
        <f>(T82+X82+BF82+BV82+BJ82+BL82)/6</f>
        <v>0</v>
      </c>
      <c r="CC80" s="10">
        <v>0.06</v>
      </c>
      <c r="CD80" s="11">
        <f>CB82*(1-CC82)</f>
        <v>0</v>
      </c>
      <c r="CE80" s="12" t="s">
        <v>125</v>
      </c>
    </row>
    <row r="81" spans="1:83">
      <c r="A81" s="8">
        <f>A82+1</f>
        <v>4</v>
      </c>
      <c r="B81" s="12" t="s">
        <v>23</v>
      </c>
      <c r="C81" s="13" t="s">
        <v>37</v>
      </c>
      <c r="D81" s="13"/>
      <c r="E81" s="13">
        <v>240</v>
      </c>
      <c r="F81" s="9">
        <f>E83/287*100</f>
        <v>0</v>
      </c>
      <c r="G81" s="14"/>
      <c r="H81" s="9"/>
      <c r="I81" s="14"/>
      <c r="J81" s="9"/>
      <c r="K81" s="14"/>
      <c r="L81" s="9"/>
      <c r="M81" s="14"/>
      <c r="N81" s="9"/>
      <c r="O81" s="14"/>
      <c r="P81" s="9"/>
      <c r="Q81" s="14"/>
      <c r="R81" s="9"/>
      <c r="S81" s="14">
        <v>342</v>
      </c>
      <c r="T81" s="9">
        <f>S83/459*100</f>
        <v>85.620915032679733</v>
      </c>
      <c r="U81" s="14"/>
      <c r="V81" s="9"/>
      <c r="W81" s="14"/>
      <c r="X81" s="16"/>
      <c r="Y81" s="17"/>
      <c r="Z81" s="16"/>
      <c r="AA81" s="17"/>
      <c r="AB81" s="16"/>
      <c r="AC81" s="17"/>
      <c r="AD81" s="16"/>
      <c r="AE81" s="17"/>
      <c r="AF81" s="16"/>
      <c r="AG81" s="17"/>
      <c r="AH81" s="16"/>
      <c r="AI81" s="16"/>
      <c r="AJ81" s="16"/>
      <c r="AK81" s="16"/>
      <c r="AL81" s="17"/>
      <c r="AM81" s="17"/>
      <c r="AN81" s="17"/>
      <c r="AO81" s="16"/>
      <c r="AP81" s="16"/>
      <c r="AQ81" s="16"/>
      <c r="AR81" s="17">
        <v>213</v>
      </c>
      <c r="AS81" s="16">
        <f>AR83/223*100</f>
        <v>98.654708520179369</v>
      </c>
      <c r="AT81" s="17"/>
      <c r="AU81" s="16"/>
      <c r="AV81" s="19"/>
      <c r="AW81" s="16"/>
      <c r="AX81" s="17"/>
      <c r="AY81" s="16"/>
      <c r="AZ81" s="17"/>
      <c r="BA81" s="16"/>
      <c r="BB81" s="16"/>
      <c r="BC81" s="17"/>
      <c r="BD81" s="16"/>
      <c r="BE81" s="17"/>
      <c r="BF81" s="16"/>
      <c r="BG81" s="17"/>
      <c r="BH81" s="16"/>
      <c r="BI81" s="17"/>
      <c r="BJ81" s="16"/>
      <c r="BK81" s="17"/>
      <c r="BL81" s="16"/>
      <c r="BM81" s="17"/>
      <c r="BN81" s="16"/>
      <c r="BO81" s="17"/>
      <c r="BP81" s="16"/>
      <c r="BQ81" s="17"/>
      <c r="BR81" s="16"/>
      <c r="BS81" s="17">
        <v>181</v>
      </c>
      <c r="BT81" s="16">
        <f>BS83/211*100</f>
        <v>0</v>
      </c>
      <c r="BU81" s="22">
        <v>489</v>
      </c>
      <c r="BV81" s="26">
        <f>BU83/890*100</f>
        <v>0</v>
      </c>
      <c r="BW81" s="17">
        <v>135</v>
      </c>
      <c r="BX81" s="16">
        <f>BW83/159*100</f>
        <v>99.371069182389931</v>
      </c>
      <c r="BY81" s="17"/>
      <c r="BZ81" s="16"/>
      <c r="CA81" s="20">
        <v>6</v>
      </c>
      <c r="CB81" s="9">
        <f>(F83+T83+AS83+BT83+BV83+BX83)/6</f>
        <v>0</v>
      </c>
      <c r="CC81" s="10">
        <v>0.04</v>
      </c>
      <c r="CD81" s="11">
        <f>CB83*(1-CC83)</f>
        <v>0</v>
      </c>
      <c r="CE81" s="12" t="s">
        <v>82</v>
      </c>
    </row>
    <row r="82" spans="1:83">
      <c r="A82" s="8">
        <f>A83+1</f>
        <v>3</v>
      </c>
      <c r="B82" s="12" t="s">
        <v>57</v>
      </c>
      <c r="C82" s="13" t="s">
        <v>94</v>
      </c>
      <c r="D82" s="13"/>
      <c r="E82" s="13"/>
      <c r="F82" s="9"/>
      <c r="G82" s="14"/>
      <c r="H82" s="9"/>
      <c r="I82" s="14"/>
      <c r="J82" s="9"/>
      <c r="K82" s="14"/>
      <c r="L82" s="9"/>
      <c r="M82" s="14"/>
      <c r="N82" s="9"/>
      <c r="O82" s="14"/>
      <c r="P82" s="9"/>
      <c r="Q82" s="14"/>
      <c r="R82" s="9"/>
      <c r="S82" s="14"/>
      <c r="T82" s="9"/>
      <c r="U82" s="14"/>
      <c r="V82" s="9"/>
      <c r="W82" s="14"/>
      <c r="X82" s="16"/>
      <c r="Y82" s="17"/>
      <c r="Z82" s="16"/>
      <c r="AA82" s="17"/>
      <c r="AB82" s="16"/>
      <c r="AC82" s="17"/>
      <c r="AD82" s="16"/>
      <c r="AE82" s="17"/>
      <c r="AF82" s="16"/>
      <c r="AG82" s="17">
        <v>181</v>
      </c>
      <c r="AH82" s="16">
        <f>AG84/182*100</f>
        <v>0</v>
      </c>
      <c r="AI82" s="16"/>
      <c r="AJ82" s="16"/>
      <c r="AK82" s="16"/>
      <c r="AL82" s="17"/>
      <c r="AM82" s="17"/>
      <c r="AN82" s="17"/>
      <c r="AO82" s="16"/>
      <c r="AP82" s="16"/>
      <c r="AQ82" s="16" t="s">
        <v>10</v>
      </c>
      <c r="AR82" s="17"/>
      <c r="AS82" s="16"/>
      <c r="AT82" s="17"/>
      <c r="AU82" s="16"/>
      <c r="AV82" s="19">
        <v>30.46</v>
      </c>
      <c r="AW82" s="16">
        <v>92</v>
      </c>
      <c r="AX82" s="17"/>
      <c r="AY82" s="16"/>
      <c r="AZ82" s="17">
        <v>20375</v>
      </c>
      <c r="BA82" s="16">
        <f>AZ84/20901*100</f>
        <v>0</v>
      </c>
      <c r="BB82" s="16" t="s">
        <v>10</v>
      </c>
      <c r="BC82" s="17"/>
      <c r="BD82" s="16"/>
      <c r="BE82" s="17"/>
      <c r="BF82" s="16"/>
      <c r="BG82" s="17"/>
      <c r="BH82" s="16"/>
      <c r="BI82" s="17"/>
      <c r="BJ82" s="16"/>
      <c r="BK82" s="17"/>
      <c r="BL82" s="16"/>
      <c r="BM82" s="17"/>
      <c r="BN82" s="16"/>
      <c r="BO82" s="17"/>
      <c r="BP82" s="16"/>
      <c r="BQ82" s="17"/>
      <c r="BR82" s="16"/>
      <c r="BS82" s="17"/>
      <c r="BT82" s="16"/>
      <c r="BU82" s="22">
        <v>860</v>
      </c>
      <c r="BV82" s="26">
        <f>BU84/890*100</f>
        <v>0</v>
      </c>
      <c r="BW82" s="17"/>
      <c r="BX82" s="26"/>
      <c r="BY82" s="22"/>
      <c r="BZ82" s="26"/>
      <c r="CA82" s="20">
        <v>6</v>
      </c>
      <c r="CB82" s="9">
        <f>(AH84+AW84+BA84+BV84)/4</f>
        <v>0</v>
      </c>
      <c r="CC82" s="10">
        <v>0.14000000000000001</v>
      </c>
      <c r="CD82" s="11">
        <f>CB84*(1-CC84)</f>
        <v>0</v>
      </c>
      <c r="CE82" s="12" t="s">
        <v>104</v>
      </c>
    </row>
    <row r="83" spans="1:83">
      <c r="A83" s="8">
        <f>A84+1</f>
        <v>2</v>
      </c>
      <c r="B83" s="12" t="s">
        <v>62</v>
      </c>
      <c r="C83" s="13" t="s">
        <v>94</v>
      </c>
      <c r="D83" s="13"/>
      <c r="E83" s="13"/>
      <c r="F83" s="9"/>
      <c r="G83" s="14"/>
      <c r="H83" s="9"/>
      <c r="I83" s="14"/>
      <c r="J83" s="9"/>
      <c r="K83" s="14"/>
      <c r="L83" s="9"/>
      <c r="M83" s="14"/>
      <c r="N83" s="9"/>
      <c r="O83" s="14"/>
      <c r="P83" s="9"/>
      <c r="Q83" s="14"/>
      <c r="R83" s="9"/>
      <c r="S83" s="14">
        <v>393</v>
      </c>
      <c r="T83" s="9">
        <f>S85/459*100</f>
        <v>0</v>
      </c>
      <c r="U83" s="14"/>
      <c r="V83" s="9"/>
      <c r="W83" s="14">
        <v>726</v>
      </c>
      <c r="X83" s="16">
        <f>W85/778*100</f>
        <v>0</v>
      </c>
      <c r="Y83" s="17"/>
      <c r="Z83" s="16"/>
      <c r="AA83" s="17"/>
      <c r="AB83" s="16"/>
      <c r="AC83" s="17"/>
      <c r="AD83" s="16"/>
      <c r="AE83" s="17"/>
      <c r="AF83" s="16"/>
      <c r="AG83" s="17"/>
      <c r="AH83" s="16"/>
      <c r="AI83" s="16"/>
      <c r="AJ83" s="16"/>
      <c r="AK83" s="16"/>
      <c r="AL83" s="17">
        <v>423</v>
      </c>
      <c r="AM83" s="17"/>
      <c r="AN83" s="17"/>
      <c r="AO83" s="16"/>
      <c r="AP83" s="16">
        <f>AL85/438*100</f>
        <v>0</v>
      </c>
      <c r="AQ83" s="16"/>
      <c r="AR83" s="17">
        <v>220</v>
      </c>
      <c r="AS83" s="16">
        <f>AR85/223*100</f>
        <v>0</v>
      </c>
      <c r="AT83" s="17">
        <v>99</v>
      </c>
      <c r="AU83" s="16">
        <f>AT85/107*100</f>
        <v>0</v>
      </c>
      <c r="AV83" s="19"/>
      <c r="AW83" s="16"/>
      <c r="AX83" s="17"/>
      <c r="AY83" s="16"/>
      <c r="AZ83" s="17"/>
      <c r="BA83" s="16"/>
      <c r="BB83" s="16"/>
      <c r="BC83" s="17"/>
      <c r="BD83" s="16"/>
      <c r="BE83" s="17"/>
      <c r="BF83" s="16"/>
      <c r="BG83" s="17"/>
      <c r="BH83" s="16"/>
      <c r="BI83" s="17"/>
      <c r="BJ83" s="16"/>
      <c r="BK83" s="17">
        <v>95</v>
      </c>
      <c r="BL83" s="16">
        <f>BK85/98*100</f>
        <v>0</v>
      </c>
      <c r="BM83" s="17"/>
      <c r="BN83" s="16"/>
      <c r="BO83" s="17">
        <v>139</v>
      </c>
      <c r="BP83" s="18">
        <f>BO85/140*100</f>
        <v>0</v>
      </c>
      <c r="BQ83" s="17"/>
      <c r="BR83" s="16"/>
      <c r="BS83" s="17"/>
      <c r="BT83" s="16"/>
      <c r="BU83" s="17"/>
      <c r="BV83" s="16"/>
      <c r="BW83" s="17">
        <v>158</v>
      </c>
      <c r="BX83" s="18">
        <f>BW85/159*100</f>
        <v>0</v>
      </c>
      <c r="BY83" s="17">
        <v>294</v>
      </c>
      <c r="BZ83" s="18">
        <f>BY85/297*100</f>
        <v>0</v>
      </c>
      <c r="CA83" s="20">
        <v>9</v>
      </c>
      <c r="CB83" s="9">
        <f>(T85+X85+AP85+AS85+AU85+BL85)/6</f>
        <v>0</v>
      </c>
      <c r="CC83" s="10">
        <v>0.06</v>
      </c>
      <c r="CD83" s="11">
        <f>CB85*(1-CC85)</f>
        <v>0</v>
      </c>
      <c r="CE83" s="12" t="s">
        <v>105</v>
      </c>
    </row>
    <row r="84" spans="1:83">
      <c r="A84" s="8">
        <f>A85+1</f>
        <v>1</v>
      </c>
      <c r="B84" s="12" t="s">
        <v>64</v>
      </c>
      <c r="C84" s="13" t="s">
        <v>94</v>
      </c>
      <c r="D84" s="13"/>
      <c r="E84" s="13"/>
      <c r="F84" s="9"/>
      <c r="G84" s="14"/>
      <c r="H84" s="9"/>
      <c r="I84" s="14"/>
      <c r="J84" s="9"/>
      <c r="K84" s="14"/>
      <c r="L84" s="9"/>
      <c r="M84" s="14"/>
      <c r="N84" s="9"/>
      <c r="O84" s="14">
        <v>137</v>
      </c>
      <c r="P84" s="9">
        <f>O86/139*100*0.9</f>
        <v>0</v>
      </c>
      <c r="Q84" s="14"/>
      <c r="R84" s="9"/>
      <c r="S84" s="14"/>
      <c r="T84" s="9"/>
      <c r="U84" s="14"/>
      <c r="V84" s="9"/>
      <c r="W84" s="14"/>
      <c r="X84" s="16"/>
      <c r="Y84" s="17"/>
      <c r="Z84" s="16"/>
      <c r="AA84" s="17"/>
      <c r="AB84" s="16"/>
      <c r="AC84" s="17"/>
      <c r="AD84" s="16"/>
      <c r="AE84" s="17"/>
      <c r="AF84" s="16"/>
      <c r="AG84" s="17"/>
      <c r="AH84" s="16"/>
      <c r="AI84" s="16"/>
      <c r="AJ84" s="16"/>
      <c r="AK84" s="16"/>
      <c r="AL84" s="17"/>
      <c r="AM84" s="17"/>
      <c r="AN84" s="17"/>
      <c r="AO84" s="16"/>
      <c r="AP84" s="16"/>
      <c r="AQ84" s="16"/>
      <c r="AR84" s="17"/>
      <c r="AS84" s="16"/>
      <c r="AT84" s="17"/>
      <c r="AU84" s="16"/>
      <c r="AV84" s="19"/>
      <c r="AW84" s="16"/>
      <c r="AX84" s="17"/>
      <c r="AY84" s="16"/>
      <c r="AZ84" s="17"/>
      <c r="BA84" s="16"/>
      <c r="BB84" s="16" t="s">
        <v>10</v>
      </c>
      <c r="BC84" s="17"/>
      <c r="BD84" s="16"/>
      <c r="BE84" s="17"/>
      <c r="BF84" s="16">
        <v>99</v>
      </c>
      <c r="BG84" s="17"/>
      <c r="BH84" s="16"/>
      <c r="BI84" s="17"/>
      <c r="BJ84" s="16"/>
      <c r="BK84" s="17">
        <v>94</v>
      </c>
      <c r="BL84" s="16">
        <f>BK86/98*100</f>
        <v>0</v>
      </c>
      <c r="BM84" s="17">
        <v>431</v>
      </c>
      <c r="BN84" s="16">
        <f>BM86/463*100</f>
        <v>0</v>
      </c>
      <c r="BO84" s="17">
        <v>134</v>
      </c>
      <c r="BP84" s="16">
        <f>BO86/140*100</f>
        <v>0</v>
      </c>
      <c r="BQ84" s="17"/>
      <c r="BR84" s="16"/>
      <c r="BS84" s="17">
        <v>197</v>
      </c>
      <c r="BT84" s="16">
        <f>BS86/211*100</f>
        <v>0</v>
      </c>
      <c r="BU84" s="17"/>
      <c r="BV84" s="16"/>
      <c r="BW84" s="17"/>
      <c r="BX84" s="16"/>
      <c r="BY84" s="17"/>
      <c r="BZ84" s="16"/>
      <c r="CA84" s="20">
        <v>7</v>
      </c>
      <c r="CB84" s="9">
        <f>(P86+BF86+BL86+BN86+BP86+BT86)/6</f>
        <v>0</v>
      </c>
      <c r="CC84" s="10">
        <v>0.06</v>
      </c>
      <c r="CD84" s="11">
        <f>CB86*(1-CC86)</f>
        <v>0</v>
      </c>
      <c r="CE84" s="12" t="s">
        <v>124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Microsoft</cp:lastModifiedBy>
  <dcterms:created xsi:type="dcterms:W3CDTF">2016-03-07T18:49:07Z</dcterms:created>
  <dcterms:modified xsi:type="dcterms:W3CDTF">2016-03-07T18:53:51Z</dcterms:modified>
</cp:coreProperties>
</file>